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3" sheetId="3" r:id="rId1"/>
  </sheets>
  <calcPr calcId="144525"/>
</workbook>
</file>

<file path=xl/calcChain.xml><?xml version="1.0" encoding="utf-8"?>
<calcChain xmlns="http://schemas.openxmlformats.org/spreadsheetml/2006/main">
  <c r="X21" i="3" l="1"/>
  <c r="X22" i="3"/>
  <c r="X23" i="3"/>
  <c r="Y23" i="3" s="1"/>
  <c r="X24" i="3"/>
  <c r="X16" i="3"/>
  <c r="X18" i="3"/>
  <c r="Y18" i="3" s="1"/>
  <c r="K18" i="3"/>
  <c r="L18" i="3" s="1"/>
  <c r="K24" i="3" l="1"/>
  <c r="Y16" i="3" l="1"/>
  <c r="D13" i="3"/>
  <c r="K16" i="3"/>
  <c r="L16" i="3" s="1"/>
  <c r="X14" i="3"/>
  <c r="Y14" i="3" s="1"/>
  <c r="K14" i="3"/>
  <c r="L14" i="3" s="1"/>
  <c r="K22" i="3" l="1"/>
  <c r="X25" i="3"/>
  <c r="Q25" i="3" s="1"/>
  <c r="X20" i="3"/>
  <c r="Q20" i="3" s="1"/>
  <c r="X17" i="3"/>
  <c r="Q17" i="3" s="1"/>
  <c r="X19" i="3"/>
  <c r="Q19" i="3" s="1"/>
  <c r="X15" i="3"/>
  <c r="Q15" i="3" s="1"/>
  <c r="X13" i="3"/>
  <c r="Q13" i="3" s="1"/>
  <c r="K21" i="3"/>
  <c r="K20" i="3"/>
  <c r="Q27" i="3" l="1"/>
  <c r="D20" i="3"/>
  <c r="L22" i="3"/>
  <c r="P29" i="3"/>
  <c r="Y25" i="3"/>
  <c r="R25" i="3" s="1"/>
  <c r="Y24" i="3"/>
  <c r="Y21" i="3"/>
  <c r="Y20" i="3"/>
  <c r="Y19" i="3"/>
  <c r="R19" i="3" s="1"/>
  <c r="Y17" i="3"/>
  <c r="R17" i="3" s="1"/>
  <c r="Y15" i="3"/>
  <c r="R15" i="3" s="1"/>
  <c r="Y22" i="3"/>
  <c r="Y13" i="3"/>
  <c r="R13" i="3" s="1"/>
  <c r="K25" i="3"/>
  <c r="C29" i="3"/>
  <c r="L24" i="3"/>
  <c r="L20" i="3"/>
  <c r="K17" i="3"/>
  <c r="L21" i="3"/>
  <c r="K15" i="3"/>
  <c r="D15" i="3" s="1"/>
  <c r="K13" i="3"/>
  <c r="L13" i="3" s="1"/>
  <c r="E13" i="3" s="1"/>
  <c r="L17" i="3" l="1"/>
  <c r="D17" i="3"/>
  <c r="E20" i="3"/>
  <c r="R20" i="3"/>
  <c r="R26" i="3" s="1"/>
  <c r="L25" i="3"/>
  <c r="D25" i="3"/>
  <c r="L15" i="3"/>
  <c r="E15" i="3" s="1"/>
  <c r="E17" i="3" l="1"/>
  <c r="D27" i="3"/>
  <c r="E25" i="3"/>
  <c r="E26" i="3" l="1"/>
  <c r="S27" i="3"/>
  <c r="Q28" i="3"/>
  <c r="F27" i="3"/>
  <c r="D28" i="3" l="1"/>
  <c r="V29" i="3" s="1"/>
  <c r="Q30" i="3" l="1"/>
  <c r="V30" i="3" s="1"/>
</calcChain>
</file>

<file path=xl/sharedStrings.xml><?xml version="1.0" encoding="utf-8"?>
<sst xmlns="http://schemas.openxmlformats.org/spreadsheetml/2006/main" count="73" uniqueCount="59">
  <si>
    <t>UE</t>
  </si>
  <si>
    <t>coef</t>
  </si>
  <si>
    <t>Moy</t>
  </si>
  <si>
    <t>Cr.obt</t>
  </si>
  <si>
    <t>Matière</t>
  </si>
  <si>
    <t>Coef</t>
  </si>
  <si>
    <t>Crédit</t>
  </si>
  <si>
    <t>Moyenne du semestre</t>
  </si>
  <si>
    <t>Crédit du semestre</t>
  </si>
  <si>
    <t>Somme des crédits:</t>
  </si>
  <si>
    <t>Décision du jury:</t>
  </si>
  <si>
    <t>Département des Sciences et de la Technologie</t>
  </si>
  <si>
    <t>Nom:</t>
  </si>
  <si>
    <t>Fondamentales</t>
  </si>
  <si>
    <t>Méthodologiques</t>
  </si>
  <si>
    <t>Découverte</t>
  </si>
  <si>
    <t>Veuillez introduire vos notes obtenues par matière dans les cases de couleur grise</t>
  </si>
  <si>
    <t>Cr.base</t>
  </si>
  <si>
    <t>Cr.M.</t>
  </si>
  <si>
    <t>C.M.</t>
  </si>
  <si>
    <t>Crédit Obtenu</t>
  </si>
  <si>
    <t>Exam.</t>
  </si>
  <si>
    <t>Coef.</t>
  </si>
  <si>
    <t>Cr.Obt</t>
  </si>
  <si>
    <t>Crédit du semestre:</t>
  </si>
  <si>
    <t>Moyenne du semestre:</t>
  </si>
  <si>
    <t>Transversal</t>
  </si>
  <si>
    <t>C.C/TP</t>
  </si>
  <si>
    <t>C.C/TP+</t>
  </si>
  <si>
    <t xml:space="preserve">SIMULATION D'UN RELEVE DE NOTES </t>
  </si>
  <si>
    <t>Faculté des Sciences Appliquées</t>
  </si>
  <si>
    <t>Maths 3</t>
  </si>
  <si>
    <t>Ondes et Vibrations</t>
  </si>
  <si>
    <t>Anglais Technique</t>
  </si>
  <si>
    <t>Informatique 3</t>
  </si>
  <si>
    <t>Probabilité et Statistiques</t>
  </si>
  <si>
    <t>TP Onde et Vibrations</t>
  </si>
  <si>
    <t>Semestre (3)</t>
  </si>
  <si>
    <t>Semestre (4)</t>
  </si>
  <si>
    <t>Mécanique des fluides</t>
  </si>
  <si>
    <t>Dessin technique</t>
  </si>
  <si>
    <t>Technologie de base</t>
  </si>
  <si>
    <t xml:space="preserve">Métrologie </t>
  </si>
  <si>
    <t>Maths 4</t>
  </si>
  <si>
    <t>Méthodes Numériques</t>
  </si>
  <si>
    <t>Résistance des Matériaux</t>
  </si>
  <si>
    <t>TP Méthodes Numérique</t>
  </si>
  <si>
    <t>TP Résistance des Matériaux</t>
  </si>
  <si>
    <t xml:space="preserve">2ème année année Domaine Sciences et Technique Filière : Génie Civil </t>
  </si>
  <si>
    <t>Mécanique des Sols</t>
  </si>
  <si>
    <t>Matériaux de Construction</t>
  </si>
  <si>
    <t>TP Mécanique des Sols</t>
  </si>
  <si>
    <t>TP Matériaux de Construction</t>
  </si>
  <si>
    <t>Dessin Assisté par Ordinateur</t>
  </si>
  <si>
    <t>Géologie</t>
  </si>
  <si>
    <t>Topographie</t>
  </si>
  <si>
    <t>Technique d’Expression &amp; Com</t>
  </si>
  <si>
    <t>Mécanique rationnelle</t>
  </si>
  <si>
    <t>Fondamentale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</si>
</sst>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hidden="1"/>
    </xf>
    <xf numFmtId="0" fontId="0" fillId="2" borderId="0" xfId="0" applyFill="1" applyAlignment="1" applyProtection="1"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3" xfId="0" applyNumberFormat="1" applyFont="1" applyFill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49" fontId="17" fillId="0" borderId="1" xfId="0" applyNumberFormat="1" applyFont="1" applyBorder="1" applyAlignment="1" applyProtection="1">
      <alignment vertical="center" wrapText="1"/>
      <protection hidden="1"/>
    </xf>
    <xf numFmtId="49" fontId="17" fillId="0" borderId="1" xfId="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2" fontId="3" fillId="2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180"/>
      <protection hidden="1"/>
    </xf>
    <xf numFmtId="0" fontId="2" fillId="0" borderId="3" xfId="0" applyFont="1" applyBorder="1" applyAlignment="1" applyProtection="1">
      <alignment horizontal="center" vertical="center" textRotation="180"/>
      <protection hidden="1"/>
    </xf>
    <xf numFmtId="49" fontId="17" fillId="0" borderId="3" xfId="0" applyNumberFormat="1" applyFont="1" applyBorder="1" applyAlignment="1" applyProtection="1">
      <alignment vertical="center"/>
      <protection hidden="1"/>
    </xf>
    <xf numFmtId="20" fontId="10" fillId="2" borderId="0" xfId="0" applyNumberFormat="1" applyFont="1" applyFill="1" applyAlignment="1" applyProtection="1">
      <alignment horizontal="center"/>
      <protection hidden="1"/>
    </xf>
    <xf numFmtId="20" fontId="11" fillId="2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2" fontId="3" fillId="0" borderId="2" xfId="0" applyNumberFormat="1" applyFont="1" applyBorder="1" applyProtection="1"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 textRotation="180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 textRotation="180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49" fontId="17" fillId="0" borderId="3" xfId="0" applyNumberFormat="1" applyFont="1" applyBorder="1" applyAlignment="1" applyProtection="1">
      <alignment vertical="center" wrapText="1"/>
      <protection hidden="1"/>
    </xf>
    <xf numFmtId="2" fontId="4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181149</xdr:colOff>
      <xdr:row>5</xdr:row>
      <xdr:rowOff>104908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1247949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view="pageLayout" topLeftCell="A2" zoomScale="70" zoomScaleNormal="10" zoomScalePageLayoutView="70" workbookViewId="0">
      <selection activeCell="V25" sqref="V25"/>
    </sheetView>
  </sheetViews>
  <sheetFormatPr baseColWidth="10" defaultRowHeight="12.75" x14ac:dyDescent="0.2"/>
  <cols>
    <col min="1" max="1" width="3.28515625" style="2" customWidth="1"/>
    <col min="2" max="2" width="5.42578125" style="2" customWidth="1"/>
    <col min="3" max="3" width="4.28515625" style="2" customWidth="1"/>
    <col min="4" max="4" width="6.28515625" style="2" customWidth="1"/>
    <col min="5" max="5" width="5.42578125" style="2" customWidth="1"/>
    <col min="6" max="6" width="15.7109375" style="2" customWidth="1"/>
    <col min="7" max="7" width="4" style="42" customWidth="1"/>
    <col min="8" max="8" width="4.42578125" style="2" customWidth="1"/>
    <col min="9" max="9" width="5.5703125" style="2" customWidth="1"/>
    <col min="10" max="10" width="6" style="2" customWidth="1"/>
    <col min="11" max="11" width="4.7109375" style="2" customWidth="1"/>
    <col min="12" max="12" width="6.42578125" style="2" customWidth="1"/>
    <col min="13" max="13" width="0.7109375" style="2" customWidth="1"/>
    <col min="14" max="14" width="4" style="2" customWidth="1"/>
    <col min="15" max="15" width="4.85546875" style="2" customWidth="1"/>
    <col min="16" max="16" width="3.7109375" style="2" customWidth="1"/>
    <col min="17" max="17" width="5.7109375" style="2" customWidth="1"/>
    <col min="18" max="18" width="5" style="2" customWidth="1"/>
    <col min="19" max="19" width="16.140625" style="2" customWidth="1"/>
    <col min="20" max="20" width="3.42578125" style="34" customWidth="1"/>
    <col min="21" max="21" width="4.28515625" style="2" customWidth="1"/>
    <col min="22" max="22" width="6.5703125" style="2" customWidth="1"/>
    <col min="23" max="23" width="6.7109375" style="2" customWidth="1"/>
    <col min="24" max="24" width="5.28515625" style="2" customWidth="1"/>
    <col min="25" max="25" width="5.7109375" style="2" customWidth="1"/>
    <col min="26" max="16384" width="11.42578125" style="2"/>
  </cols>
  <sheetData>
    <row r="1" spans="1:25" ht="21" x14ac:dyDescent="0.3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5" ht="30" customHeight="1" x14ac:dyDescent="0.5">
      <c r="B2" s="30"/>
      <c r="C2" s="31"/>
      <c r="D2" s="31"/>
      <c r="E2" s="31"/>
      <c r="F2" s="32" t="s">
        <v>30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4" spans="1:25" ht="20.25" x14ac:dyDescent="0.3">
      <c r="G4" s="35" t="s">
        <v>11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25" ht="3.75" customHeight="1" x14ac:dyDescent="0.3"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25" ht="15.75" x14ac:dyDescent="0.25">
      <c r="G6" s="41" t="s">
        <v>29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25" ht="8.25" customHeight="1" x14ac:dyDescent="0.25">
      <c r="K7" s="43"/>
      <c r="L7" s="44"/>
      <c r="M7" s="44"/>
      <c r="N7" s="44"/>
    </row>
    <row r="8" spans="1:25" ht="15.75" x14ac:dyDescent="0.25">
      <c r="F8" s="45" t="s">
        <v>48</v>
      </c>
    </row>
    <row r="9" spans="1:25" ht="15.75" x14ac:dyDescent="0.25">
      <c r="D9" s="46" t="s">
        <v>12</v>
      </c>
      <c r="E9" s="37"/>
      <c r="F9" s="3"/>
      <c r="G9" s="47"/>
    </row>
    <row r="10" spans="1:25" ht="15" customHeight="1" x14ac:dyDescent="0.3">
      <c r="E10" s="48" t="s">
        <v>37</v>
      </c>
      <c r="F10" s="49"/>
      <c r="R10" s="48" t="s">
        <v>38</v>
      </c>
    </row>
    <row r="11" spans="1:25" ht="6.75" customHeight="1" x14ac:dyDescent="0.2"/>
    <row r="12" spans="1:25" s="57" customFormat="1" ht="26.25" customHeight="1" x14ac:dyDescent="0.2">
      <c r="A12" s="50" t="s">
        <v>0</v>
      </c>
      <c r="B12" s="50" t="s">
        <v>17</v>
      </c>
      <c r="C12" s="50" t="s">
        <v>5</v>
      </c>
      <c r="D12" s="50" t="s">
        <v>2</v>
      </c>
      <c r="E12" s="50" t="s">
        <v>23</v>
      </c>
      <c r="F12" s="51" t="s">
        <v>4</v>
      </c>
      <c r="G12" s="52" t="s">
        <v>18</v>
      </c>
      <c r="H12" s="50" t="s">
        <v>22</v>
      </c>
      <c r="I12" s="50" t="s">
        <v>21</v>
      </c>
      <c r="J12" s="53" t="s">
        <v>28</v>
      </c>
      <c r="K12" s="50" t="s">
        <v>2</v>
      </c>
      <c r="L12" s="54" t="s">
        <v>20</v>
      </c>
      <c r="M12" s="55"/>
      <c r="N12" s="50" t="s">
        <v>0</v>
      </c>
      <c r="O12" s="50" t="s">
        <v>17</v>
      </c>
      <c r="P12" s="50" t="s">
        <v>1</v>
      </c>
      <c r="Q12" s="50" t="s">
        <v>2</v>
      </c>
      <c r="R12" s="50" t="s">
        <v>3</v>
      </c>
      <c r="S12" s="50" t="s">
        <v>4</v>
      </c>
      <c r="T12" s="52" t="s">
        <v>19</v>
      </c>
      <c r="U12" s="50" t="s">
        <v>5</v>
      </c>
      <c r="V12" s="56" t="s">
        <v>21</v>
      </c>
      <c r="W12" s="56" t="s">
        <v>27</v>
      </c>
      <c r="X12" s="50" t="s">
        <v>2</v>
      </c>
      <c r="Y12" s="50" t="s">
        <v>6</v>
      </c>
    </row>
    <row r="13" spans="1:25" ht="24.75" customHeight="1" x14ac:dyDescent="0.2">
      <c r="A13" s="26" t="s">
        <v>15</v>
      </c>
      <c r="B13" s="23">
        <v>2</v>
      </c>
      <c r="C13" s="20">
        <v>2</v>
      </c>
      <c r="D13" s="23">
        <f>((I13*H13)+(I14*H14))/C13</f>
        <v>0</v>
      </c>
      <c r="E13" s="23">
        <f>IF(D13&gt;=10,B13,(L13+L14))</f>
        <v>0</v>
      </c>
      <c r="F13" s="7" t="s">
        <v>41</v>
      </c>
      <c r="G13" s="8">
        <v>1</v>
      </c>
      <c r="H13" s="14">
        <v>1</v>
      </c>
      <c r="I13" s="1"/>
      <c r="J13" s="5"/>
      <c r="K13" s="12">
        <f>I13</f>
        <v>0</v>
      </c>
      <c r="L13" s="12">
        <f>IF(K13&gt;=10,G13,0)</f>
        <v>0</v>
      </c>
      <c r="M13" s="58"/>
      <c r="N13" s="26" t="s">
        <v>15</v>
      </c>
      <c r="O13" s="23">
        <v>2</v>
      </c>
      <c r="P13" s="20">
        <v>2</v>
      </c>
      <c r="Q13" s="23">
        <f>((X13*U13)+(X14*U14))/P13</f>
        <v>0</v>
      </c>
      <c r="R13" s="23">
        <f>IF(Q13&gt;=10,O13,(Y13+Y14))</f>
        <v>0</v>
      </c>
      <c r="S13" s="59" t="s">
        <v>54</v>
      </c>
      <c r="T13" s="8">
        <v>1</v>
      </c>
      <c r="U13" s="14">
        <v>1</v>
      </c>
      <c r="V13" s="16"/>
      <c r="W13" s="6"/>
      <c r="X13" s="12">
        <f>V13</f>
        <v>0</v>
      </c>
      <c r="Y13" s="12">
        <f t="shared" ref="Y13:Y24" si="0">IF(X13&gt;9.99,T13,0)</f>
        <v>0</v>
      </c>
    </row>
    <row r="14" spans="1:25" ht="24.75" customHeight="1" x14ac:dyDescent="0.2">
      <c r="A14" s="60"/>
      <c r="B14" s="61"/>
      <c r="C14" s="61"/>
      <c r="D14" s="61"/>
      <c r="E14" s="61"/>
      <c r="F14" s="7" t="s">
        <v>42</v>
      </c>
      <c r="G14" s="8">
        <v>1</v>
      </c>
      <c r="H14" s="14">
        <v>1</v>
      </c>
      <c r="I14" s="1"/>
      <c r="J14" s="5"/>
      <c r="K14" s="12">
        <f>I14</f>
        <v>0</v>
      </c>
      <c r="L14" s="12">
        <f>IF(K14&gt;=10,G14,0)</f>
        <v>0</v>
      </c>
      <c r="M14" s="58"/>
      <c r="N14" s="60"/>
      <c r="O14" s="61"/>
      <c r="P14" s="61"/>
      <c r="Q14" s="61"/>
      <c r="R14" s="61"/>
      <c r="S14" s="59" t="s">
        <v>55</v>
      </c>
      <c r="T14" s="8">
        <v>1</v>
      </c>
      <c r="U14" s="14">
        <v>1</v>
      </c>
      <c r="V14" s="16"/>
      <c r="W14" s="6"/>
      <c r="X14" s="12">
        <f>V14</f>
        <v>0</v>
      </c>
      <c r="Y14" s="12">
        <f t="shared" si="0"/>
        <v>0</v>
      </c>
    </row>
    <row r="15" spans="1:25" ht="24" customHeight="1" x14ac:dyDescent="0.2">
      <c r="A15" s="26" t="s">
        <v>13</v>
      </c>
      <c r="B15" s="23">
        <v>10</v>
      </c>
      <c r="C15" s="20">
        <v>5</v>
      </c>
      <c r="D15" s="23">
        <f>((K15*H15)+(K16*H16))/C15</f>
        <v>0</v>
      </c>
      <c r="E15" s="23">
        <f>IF(D15&gt;=10,B15,L15+L16)</f>
        <v>0</v>
      </c>
      <c r="F15" s="7" t="s">
        <v>31</v>
      </c>
      <c r="G15" s="8">
        <v>6</v>
      </c>
      <c r="H15" s="14">
        <v>3</v>
      </c>
      <c r="I15" s="1"/>
      <c r="J15" s="1"/>
      <c r="K15" s="12">
        <f>I15*0.6+J15*0.4</f>
        <v>0</v>
      </c>
      <c r="L15" s="12">
        <f t="shared" ref="L15:L25" si="1">IF(K15&gt;=10,G15,0)</f>
        <v>0</v>
      </c>
      <c r="M15" s="58"/>
      <c r="N15" s="26" t="s">
        <v>13</v>
      </c>
      <c r="O15" s="23">
        <v>6</v>
      </c>
      <c r="P15" s="20">
        <v>3</v>
      </c>
      <c r="Q15" s="23">
        <f>((X15*U15)+(X16*U16))/P15</f>
        <v>0</v>
      </c>
      <c r="R15" s="23">
        <f>IF(Q15&gt;=10,O15,Y15+Y16)</f>
        <v>0</v>
      </c>
      <c r="S15" s="62" t="s">
        <v>49</v>
      </c>
      <c r="T15" s="8">
        <v>4</v>
      </c>
      <c r="U15" s="14">
        <v>2</v>
      </c>
      <c r="V15" s="1"/>
      <c r="W15" s="1"/>
      <c r="X15" s="12">
        <f>V15*0.6+W15*0.4</f>
        <v>0</v>
      </c>
      <c r="Y15" s="12">
        <f t="shared" si="0"/>
        <v>0</v>
      </c>
    </row>
    <row r="16" spans="1:25" ht="24" customHeight="1" x14ac:dyDescent="0.2">
      <c r="A16" s="60"/>
      <c r="B16" s="61"/>
      <c r="C16" s="61"/>
      <c r="D16" s="61"/>
      <c r="E16" s="61"/>
      <c r="F16" s="7" t="s">
        <v>32</v>
      </c>
      <c r="G16" s="8">
        <v>4</v>
      </c>
      <c r="H16" s="14">
        <v>2</v>
      </c>
      <c r="I16" s="1"/>
      <c r="J16" s="1"/>
      <c r="K16" s="12">
        <f>I16*0.6+J16*0.4</f>
        <v>0</v>
      </c>
      <c r="L16" s="12">
        <f t="shared" si="1"/>
        <v>0</v>
      </c>
      <c r="M16" s="58"/>
      <c r="N16" s="60"/>
      <c r="O16" s="61"/>
      <c r="P16" s="61"/>
      <c r="Q16" s="61"/>
      <c r="R16" s="61"/>
      <c r="S16" s="62" t="s">
        <v>50</v>
      </c>
      <c r="T16" s="8">
        <v>2</v>
      </c>
      <c r="U16" s="14">
        <v>1</v>
      </c>
      <c r="V16" s="1"/>
      <c r="W16" s="5"/>
      <c r="X16" s="12">
        <f>V16</f>
        <v>0</v>
      </c>
      <c r="Y16" s="12">
        <f t="shared" si="0"/>
        <v>0</v>
      </c>
    </row>
    <row r="17" spans="1:25" ht="24" customHeight="1" x14ac:dyDescent="0.2">
      <c r="A17" s="26" t="s">
        <v>13</v>
      </c>
      <c r="B17" s="23">
        <v>8</v>
      </c>
      <c r="C17" s="20">
        <v>4</v>
      </c>
      <c r="D17" s="23">
        <f>((K17*H17)+(K18*H18)+(K19*H19))/C17</f>
        <v>0</v>
      </c>
      <c r="E17" s="23">
        <f>IF(D17&gt;=10,B17,L17+L18)</f>
        <v>0</v>
      </c>
      <c r="F17" s="7" t="s">
        <v>39</v>
      </c>
      <c r="G17" s="8">
        <v>4</v>
      </c>
      <c r="H17" s="14">
        <v>2</v>
      </c>
      <c r="I17" s="1"/>
      <c r="J17" s="1"/>
      <c r="K17" s="12">
        <f t="shared" ref="K17:K18" si="2">I17*0.6+J17*0.4</f>
        <v>0</v>
      </c>
      <c r="L17" s="12">
        <f t="shared" si="1"/>
        <v>0</v>
      </c>
      <c r="M17" s="58"/>
      <c r="N17" s="26" t="s">
        <v>13</v>
      </c>
      <c r="O17" s="23">
        <v>8</v>
      </c>
      <c r="P17" s="20">
        <v>4</v>
      </c>
      <c r="Q17" s="23">
        <f>((X17*U17)+(X18*U18))/P17</f>
        <v>0</v>
      </c>
      <c r="R17" s="23">
        <f>IF(Q17&gt;=10,O17,Y17+Y18)</f>
        <v>0</v>
      </c>
      <c r="S17" s="62" t="s">
        <v>43</v>
      </c>
      <c r="T17" s="8">
        <v>4</v>
      </c>
      <c r="U17" s="14">
        <v>2</v>
      </c>
      <c r="V17" s="1"/>
      <c r="W17" s="1"/>
      <c r="X17" s="12">
        <f t="shared" ref="X17:X18" si="3">V17*0.6+W17*0.4</f>
        <v>0</v>
      </c>
      <c r="Y17" s="12">
        <f t="shared" si="0"/>
        <v>0</v>
      </c>
    </row>
    <row r="18" spans="1:25" ht="20.25" customHeight="1" x14ac:dyDescent="0.2">
      <c r="A18" s="63"/>
      <c r="B18" s="64"/>
      <c r="C18" s="64"/>
      <c r="D18" s="64"/>
      <c r="E18" s="65"/>
      <c r="F18" s="27" t="s">
        <v>57</v>
      </c>
      <c r="G18" s="19">
        <v>4</v>
      </c>
      <c r="H18" s="20">
        <v>2</v>
      </c>
      <c r="I18" s="21"/>
      <c r="J18" s="21"/>
      <c r="K18" s="23">
        <f t="shared" si="2"/>
        <v>0</v>
      </c>
      <c r="L18" s="23">
        <f t="shared" si="1"/>
        <v>0</v>
      </c>
      <c r="M18" s="58"/>
      <c r="N18" s="60"/>
      <c r="O18" s="61"/>
      <c r="P18" s="61"/>
      <c r="Q18" s="61"/>
      <c r="R18" s="61"/>
      <c r="S18" s="66" t="s">
        <v>44</v>
      </c>
      <c r="T18" s="8">
        <v>4</v>
      </c>
      <c r="U18" s="14">
        <v>2</v>
      </c>
      <c r="V18" s="1"/>
      <c r="W18" s="1"/>
      <c r="X18" s="12">
        <f t="shared" si="3"/>
        <v>0</v>
      </c>
      <c r="Y18" s="12">
        <f t="shared" si="0"/>
        <v>0</v>
      </c>
    </row>
    <row r="19" spans="1:25" ht="20.25" customHeight="1" x14ac:dyDescent="0.2">
      <c r="A19" s="60"/>
      <c r="B19" s="61"/>
      <c r="C19" s="61"/>
      <c r="D19" s="61"/>
      <c r="E19" s="67"/>
      <c r="F19" s="68"/>
      <c r="G19" s="61"/>
      <c r="H19" s="61"/>
      <c r="I19" s="78"/>
      <c r="J19" s="78"/>
      <c r="K19" s="61"/>
      <c r="L19" s="61"/>
      <c r="M19" s="58"/>
      <c r="N19" s="11" t="s">
        <v>58</v>
      </c>
      <c r="O19" s="12">
        <v>4</v>
      </c>
      <c r="P19" s="14">
        <v>2</v>
      </c>
      <c r="Q19" s="12">
        <f>(X19*U19)/P19</f>
        <v>0</v>
      </c>
      <c r="R19" s="14">
        <f>IF(Q19&gt;=10,O19,Y19)</f>
        <v>0</v>
      </c>
      <c r="S19" s="62" t="s">
        <v>45</v>
      </c>
      <c r="T19" s="8">
        <v>4</v>
      </c>
      <c r="U19" s="14">
        <v>2</v>
      </c>
      <c r="V19" s="1"/>
      <c r="W19" s="1"/>
      <c r="X19" s="12">
        <f>V19*0.6+W19*0.4</f>
        <v>0</v>
      </c>
      <c r="Y19" s="12">
        <f t="shared" si="0"/>
        <v>0</v>
      </c>
    </row>
    <row r="20" spans="1:25" ht="24" customHeight="1" x14ac:dyDescent="0.2">
      <c r="A20" s="25" t="s">
        <v>14</v>
      </c>
      <c r="B20" s="22">
        <v>9</v>
      </c>
      <c r="C20" s="24">
        <v>5</v>
      </c>
      <c r="D20" s="22">
        <f>((K20*H20)+(K21*H21)+(K22*H22)+(K24*H24))/C20</f>
        <v>0</v>
      </c>
      <c r="E20" s="22">
        <f>IF(D20&gt;=10,B20,L20+L21+L22+L23+L24)</f>
        <v>0</v>
      </c>
      <c r="F20" s="7" t="s">
        <v>34</v>
      </c>
      <c r="G20" s="8">
        <v>2</v>
      </c>
      <c r="H20" s="14">
        <v>1</v>
      </c>
      <c r="I20" s="5"/>
      <c r="J20" s="4"/>
      <c r="K20" s="12">
        <f>J20</f>
        <v>0</v>
      </c>
      <c r="L20" s="12">
        <f t="shared" si="1"/>
        <v>0</v>
      </c>
      <c r="M20" s="58"/>
      <c r="N20" s="25" t="s">
        <v>14</v>
      </c>
      <c r="O20" s="22">
        <v>9</v>
      </c>
      <c r="P20" s="24">
        <v>5</v>
      </c>
      <c r="Q20" s="22">
        <f>((X20*U20)+(X21*U21)+(X22*U22)+(X23*U23)+(X24*U24))/P20</f>
        <v>0</v>
      </c>
      <c r="R20" s="22">
        <f>IF(Q20&gt;=10,O20,Y20+Y21+Y22+Y23+Y24)</f>
        <v>0</v>
      </c>
      <c r="S20" s="7" t="s">
        <v>51</v>
      </c>
      <c r="T20" s="8">
        <v>2</v>
      </c>
      <c r="U20" s="14">
        <v>1</v>
      </c>
      <c r="V20" s="5"/>
      <c r="W20" s="1"/>
      <c r="X20" s="12">
        <f>W20</f>
        <v>0</v>
      </c>
      <c r="Y20" s="12">
        <f t="shared" si="0"/>
        <v>0</v>
      </c>
    </row>
    <row r="21" spans="1:25" ht="26.25" customHeight="1" x14ac:dyDescent="0.2">
      <c r="A21" s="25"/>
      <c r="B21" s="22"/>
      <c r="C21" s="24"/>
      <c r="D21" s="22"/>
      <c r="E21" s="24"/>
      <c r="F21" s="9" t="s">
        <v>40</v>
      </c>
      <c r="G21" s="8">
        <v>2</v>
      </c>
      <c r="H21" s="14">
        <v>1</v>
      </c>
      <c r="I21" s="5"/>
      <c r="J21" s="1"/>
      <c r="K21" s="12">
        <f>J21</f>
        <v>0</v>
      </c>
      <c r="L21" s="12">
        <f t="shared" si="1"/>
        <v>0</v>
      </c>
      <c r="M21" s="58"/>
      <c r="N21" s="25"/>
      <c r="O21" s="22"/>
      <c r="P21" s="24"/>
      <c r="Q21" s="22"/>
      <c r="R21" s="24"/>
      <c r="S21" s="10" t="s">
        <v>52</v>
      </c>
      <c r="T21" s="8">
        <v>2</v>
      </c>
      <c r="U21" s="14">
        <v>1</v>
      </c>
      <c r="V21" s="5"/>
      <c r="W21" s="1"/>
      <c r="X21" s="12">
        <f t="shared" ref="X21:X24" si="4">W21</f>
        <v>0</v>
      </c>
      <c r="Y21" s="12">
        <f t="shared" si="0"/>
        <v>0</v>
      </c>
    </row>
    <row r="22" spans="1:25" ht="17.25" customHeight="1" x14ac:dyDescent="0.2">
      <c r="A22" s="25"/>
      <c r="B22" s="22"/>
      <c r="C22" s="24"/>
      <c r="D22" s="22"/>
      <c r="E22" s="24"/>
      <c r="F22" s="27" t="s">
        <v>35</v>
      </c>
      <c r="G22" s="19">
        <v>4</v>
      </c>
      <c r="H22" s="20">
        <v>2</v>
      </c>
      <c r="I22" s="21"/>
      <c r="J22" s="21"/>
      <c r="K22" s="23">
        <f>I22*0.6+J22*0.4</f>
        <v>0</v>
      </c>
      <c r="L22" s="23">
        <f t="shared" si="1"/>
        <v>0</v>
      </c>
      <c r="M22" s="58"/>
      <c r="N22" s="25"/>
      <c r="O22" s="22"/>
      <c r="P22" s="24"/>
      <c r="Q22" s="22"/>
      <c r="R22" s="24"/>
      <c r="S22" s="7" t="s">
        <v>53</v>
      </c>
      <c r="T22" s="8">
        <v>2</v>
      </c>
      <c r="U22" s="14">
        <v>1</v>
      </c>
      <c r="V22" s="5"/>
      <c r="W22" s="1"/>
      <c r="X22" s="12">
        <f t="shared" si="4"/>
        <v>0</v>
      </c>
      <c r="Y22" s="12">
        <f t="shared" si="0"/>
        <v>0</v>
      </c>
    </row>
    <row r="23" spans="1:25" ht="21" customHeight="1" x14ac:dyDescent="0.2">
      <c r="A23" s="26"/>
      <c r="B23" s="23"/>
      <c r="C23" s="20"/>
      <c r="D23" s="23"/>
      <c r="E23" s="20"/>
      <c r="F23" s="68"/>
      <c r="G23" s="61"/>
      <c r="H23" s="61"/>
      <c r="I23" s="78"/>
      <c r="J23" s="78"/>
      <c r="K23" s="61"/>
      <c r="L23" s="61"/>
      <c r="M23" s="58"/>
      <c r="N23" s="26"/>
      <c r="O23" s="23"/>
      <c r="P23" s="20"/>
      <c r="Q23" s="23"/>
      <c r="R23" s="20"/>
      <c r="S23" s="69" t="s">
        <v>46</v>
      </c>
      <c r="T23" s="18">
        <v>2</v>
      </c>
      <c r="U23" s="15">
        <v>1</v>
      </c>
      <c r="V23" s="6"/>
      <c r="W23" s="16"/>
      <c r="X23" s="12">
        <f t="shared" si="4"/>
        <v>0</v>
      </c>
      <c r="Y23" s="12">
        <f t="shared" si="0"/>
        <v>0</v>
      </c>
    </row>
    <row r="24" spans="1:25" ht="20.25" customHeight="1" x14ac:dyDescent="0.2">
      <c r="A24" s="26"/>
      <c r="B24" s="23"/>
      <c r="C24" s="20"/>
      <c r="D24" s="23"/>
      <c r="E24" s="20"/>
      <c r="F24" s="17" t="s">
        <v>36</v>
      </c>
      <c r="G24" s="18">
        <v>1</v>
      </c>
      <c r="H24" s="15">
        <v>1</v>
      </c>
      <c r="I24" s="6"/>
      <c r="J24" s="16"/>
      <c r="K24" s="13">
        <f>J24</f>
        <v>0</v>
      </c>
      <c r="L24" s="12">
        <f t="shared" si="1"/>
        <v>0</v>
      </c>
      <c r="M24" s="58"/>
      <c r="N24" s="26"/>
      <c r="O24" s="23"/>
      <c r="P24" s="20"/>
      <c r="Q24" s="23"/>
      <c r="R24" s="20"/>
      <c r="S24" s="17" t="s">
        <v>47</v>
      </c>
      <c r="T24" s="18">
        <v>1</v>
      </c>
      <c r="U24" s="15">
        <v>1</v>
      </c>
      <c r="V24" s="6"/>
      <c r="W24" s="16"/>
      <c r="X24" s="12">
        <f t="shared" si="4"/>
        <v>0</v>
      </c>
      <c r="Y24" s="13">
        <f t="shared" si="0"/>
        <v>0</v>
      </c>
    </row>
    <row r="25" spans="1:25" ht="26.25" customHeight="1" x14ac:dyDescent="0.2">
      <c r="A25" s="11" t="s">
        <v>26</v>
      </c>
      <c r="B25" s="12">
        <v>1</v>
      </c>
      <c r="C25" s="14">
        <v>1</v>
      </c>
      <c r="D25" s="12">
        <f>(K25*H25)/C25</f>
        <v>0</v>
      </c>
      <c r="E25" s="12">
        <f>IF(D25&gt;=10,B25,L25)</f>
        <v>0</v>
      </c>
      <c r="F25" s="7" t="s">
        <v>33</v>
      </c>
      <c r="G25" s="8">
        <v>1</v>
      </c>
      <c r="H25" s="14">
        <v>1</v>
      </c>
      <c r="I25" s="1"/>
      <c r="J25" s="5"/>
      <c r="K25" s="12">
        <f>I25</f>
        <v>0</v>
      </c>
      <c r="L25" s="12">
        <f t="shared" si="1"/>
        <v>0</v>
      </c>
      <c r="M25" s="58"/>
      <c r="N25" s="11" t="s">
        <v>26</v>
      </c>
      <c r="O25" s="12">
        <v>1</v>
      </c>
      <c r="P25" s="14">
        <v>1</v>
      </c>
      <c r="Q25" s="12">
        <f>(X25*U25)/P25</f>
        <v>0</v>
      </c>
      <c r="R25" s="12">
        <f>IF(Q25&gt;=10,O25,Y25)</f>
        <v>0</v>
      </c>
      <c r="S25" s="62" t="s">
        <v>56</v>
      </c>
      <c r="T25" s="8">
        <v>1</v>
      </c>
      <c r="U25" s="14">
        <v>1</v>
      </c>
      <c r="V25" s="1"/>
      <c r="W25" s="5"/>
      <c r="X25" s="12">
        <f t="shared" ref="X25" si="5">V25</f>
        <v>0</v>
      </c>
      <c r="Y25" s="12">
        <f t="shared" ref="Y25" si="6">IF(X25&gt;9.99,T25,0)</f>
        <v>0</v>
      </c>
    </row>
    <row r="26" spans="1:25" x14ac:dyDescent="0.2">
      <c r="E26" s="70">
        <f>E13+E15+E17+E20+E25</f>
        <v>0</v>
      </c>
      <c r="L26" s="70"/>
      <c r="M26" s="70"/>
      <c r="R26" s="70">
        <f>R13+R15+R17+R19+R20+R25</f>
        <v>0</v>
      </c>
      <c r="Y26" s="70"/>
    </row>
    <row r="27" spans="1:25" ht="15.75" x14ac:dyDescent="0.25">
      <c r="A27" s="45" t="s">
        <v>7</v>
      </c>
      <c r="D27" s="71">
        <f>((D13*C13)+(D15*C15)+(D17*C17)+(D20*C20)+(D25*C25))/C29</f>
        <v>0</v>
      </c>
      <c r="F27" s="70">
        <f>(Q27+D27)/2</f>
        <v>0</v>
      </c>
      <c r="L27" s="45" t="s">
        <v>25</v>
      </c>
      <c r="Q27" s="71">
        <f>((Q13*P13)+(Q15*P15)+(Q17*P17)+(Q19*P19)+(Q20*P20)+(Q25*P25))/P29</f>
        <v>0</v>
      </c>
      <c r="S27" s="72">
        <f>(Q27+D27)/2</f>
        <v>0</v>
      </c>
    </row>
    <row r="28" spans="1:25" ht="15.75" x14ac:dyDescent="0.25">
      <c r="A28" s="73" t="s">
        <v>8</v>
      </c>
      <c r="D28" s="71">
        <f>IF(OR(D27&gt;=10,F27&gt;=10),30,E26)</f>
        <v>0</v>
      </c>
      <c r="L28" s="45" t="s">
        <v>24</v>
      </c>
      <c r="Q28" s="71">
        <f>IF(Q27&gt;=10,30,R26)</f>
        <v>0</v>
      </c>
    </row>
    <row r="29" spans="1:25" ht="15.75" x14ac:dyDescent="0.25">
      <c r="C29" s="72">
        <f>SUM(C13:C25)</f>
        <v>17</v>
      </c>
      <c r="P29" s="72">
        <f>SUM(P13:P25)</f>
        <v>17</v>
      </c>
      <c r="S29" s="74" t="s">
        <v>9</v>
      </c>
      <c r="T29" s="75"/>
      <c r="U29" s="75"/>
      <c r="V29" s="71">
        <f>IF(S27&gt;=10,60,D28+Q28)</f>
        <v>0</v>
      </c>
      <c r="W29" s="71"/>
    </row>
    <row r="30" spans="1:25" ht="15.75" x14ac:dyDescent="0.25">
      <c r="Q30" s="70">
        <f>(Q28+D28)</f>
        <v>0</v>
      </c>
      <c r="S30" s="74" t="s">
        <v>10</v>
      </c>
      <c r="T30" s="76"/>
      <c r="U30" s="76"/>
      <c r="V30" s="77" t="str">
        <f>IF(AND(Q28&gt;=10,D28&gt;=10,Q30&gt;=30,V29&lt;60),"Admis/Dettes", IF(V29=60,"Admis","Ajourné"))</f>
        <v>Ajourné</v>
      </c>
      <c r="W30" s="77"/>
    </row>
  </sheetData>
  <sheetProtection password="C15D" sheet="1" objects="1" scenarios="1" selectLockedCells="1"/>
  <mergeCells count="62">
    <mergeCell ref="R17:R18"/>
    <mergeCell ref="E17:E19"/>
    <mergeCell ref="N17:N18"/>
    <mergeCell ref="O17:O18"/>
    <mergeCell ref="P17:P18"/>
    <mergeCell ref="Q17:Q18"/>
    <mergeCell ref="A17:A19"/>
    <mergeCell ref="B17:B19"/>
    <mergeCell ref="C17:C19"/>
    <mergeCell ref="D17:D19"/>
    <mergeCell ref="N15:N16"/>
    <mergeCell ref="Q15:Q16"/>
    <mergeCell ref="R15:R16"/>
    <mergeCell ref="A15:A16"/>
    <mergeCell ref="B15:B16"/>
    <mergeCell ref="C15:C16"/>
    <mergeCell ref="D15:D16"/>
    <mergeCell ref="E15:E16"/>
    <mergeCell ref="A13:A14"/>
    <mergeCell ref="N13:N14"/>
    <mergeCell ref="B13:B14"/>
    <mergeCell ref="C13:C14"/>
    <mergeCell ref="D13:D14"/>
    <mergeCell ref="E13:E14"/>
    <mergeCell ref="B2:E2"/>
    <mergeCell ref="F2:S2"/>
    <mergeCell ref="G4:S4"/>
    <mergeCell ref="N20:N24"/>
    <mergeCell ref="O20:O24"/>
    <mergeCell ref="P20:P24"/>
    <mergeCell ref="G6:R6"/>
    <mergeCell ref="O13:O14"/>
    <mergeCell ref="P13:P14"/>
    <mergeCell ref="Q13:Q14"/>
    <mergeCell ref="R13:R14"/>
    <mergeCell ref="K18:K19"/>
    <mergeCell ref="L18:L19"/>
    <mergeCell ref="F22:F23"/>
    <mergeCell ref="O15:O16"/>
    <mergeCell ref="P15:P16"/>
    <mergeCell ref="A1:U1"/>
    <mergeCell ref="A20:A24"/>
    <mergeCell ref="B20:B24"/>
    <mergeCell ref="C20:C24"/>
    <mergeCell ref="D20:D24"/>
    <mergeCell ref="E20:E24"/>
    <mergeCell ref="Q20:Q24"/>
    <mergeCell ref="R20:R24"/>
    <mergeCell ref="K22:K23"/>
    <mergeCell ref="L22:L23"/>
    <mergeCell ref="F18:F19"/>
    <mergeCell ref="G18:G19"/>
    <mergeCell ref="H18:H19"/>
    <mergeCell ref="I18:I19"/>
    <mergeCell ref="J18:J19"/>
    <mergeCell ref="D9:E9"/>
    <mergeCell ref="G22:G23"/>
    <mergeCell ref="H22:H23"/>
    <mergeCell ref="I22:I23"/>
    <mergeCell ref="J22:J23"/>
    <mergeCell ref="S30:U30"/>
    <mergeCell ref="S29:U29"/>
  </mergeCells>
  <pageMargins left="0" right="0.19685039370078741" top="0" bottom="0.35433070866141736" header="0.31496062992125984" footer="0.31496062992125984"/>
  <pageSetup paperSize="9" orientation="landscape" r:id="rId1"/>
  <ignoredErrors>
    <ignoredError sqref="K22 X15:X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QURTUBA</dc:creator>
  <cp:lastModifiedBy>QURTUBA</cp:lastModifiedBy>
  <cp:lastPrinted>2015-04-15T14:32:41Z</cp:lastPrinted>
  <dcterms:created xsi:type="dcterms:W3CDTF">2015-03-11T07:18:52Z</dcterms:created>
  <dcterms:modified xsi:type="dcterms:W3CDTF">2017-12-20T08:51:49Z</dcterms:modified>
</cp:coreProperties>
</file>