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euil3" sheetId="3" r:id="rId1"/>
  </sheets>
  <calcPr calcId="144525"/>
</workbook>
</file>

<file path=xl/calcChain.xml><?xml version="1.0" encoding="utf-8"?>
<calcChain xmlns="http://schemas.openxmlformats.org/spreadsheetml/2006/main">
  <c r="K20" i="3" l="1"/>
  <c r="K19" i="3" l="1"/>
  <c r="L19" i="3" s="1"/>
  <c r="K21" i="3"/>
  <c r="X21" i="3"/>
  <c r="Y21" i="3" s="1"/>
  <c r="X19" i="3"/>
  <c r="Y19" i="3" s="1"/>
  <c r="K22" i="3" l="1"/>
  <c r="X22" i="3"/>
  <c r="Y22" i="3" s="1"/>
  <c r="X16" i="3" l="1"/>
  <c r="Y16" i="3" s="1"/>
  <c r="D13" i="3"/>
  <c r="K16" i="3"/>
  <c r="L16" i="3" s="1"/>
  <c r="X14" i="3"/>
  <c r="Y14" i="3" s="1"/>
  <c r="K14" i="3"/>
  <c r="L14" i="3" s="1"/>
  <c r="X23" i="3" l="1"/>
  <c r="Q23" i="3" s="1"/>
  <c r="X20" i="3"/>
  <c r="X17" i="3"/>
  <c r="X18" i="3"/>
  <c r="X15" i="3"/>
  <c r="Q15" i="3" s="1"/>
  <c r="X13" i="3"/>
  <c r="Q13" i="3" s="1"/>
  <c r="Q17" i="3" l="1"/>
  <c r="L21" i="3"/>
  <c r="P27" i="3"/>
  <c r="Y23" i="3"/>
  <c r="R23" i="3" s="1"/>
  <c r="Y20" i="3"/>
  <c r="Y18" i="3"/>
  <c r="Y17" i="3"/>
  <c r="Y15" i="3"/>
  <c r="R15" i="3" s="1"/>
  <c r="Y13" i="3"/>
  <c r="R13" i="3" s="1"/>
  <c r="K23" i="3"/>
  <c r="C27" i="3"/>
  <c r="L22" i="3"/>
  <c r="K17" i="3"/>
  <c r="K18" i="3"/>
  <c r="L18" i="3" s="1"/>
  <c r="L20" i="3"/>
  <c r="K15" i="3"/>
  <c r="D15" i="3" s="1"/>
  <c r="K13" i="3"/>
  <c r="L13" i="3" s="1"/>
  <c r="E13" i="3" s="1"/>
  <c r="R17" i="3" l="1"/>
  <c r="L17" i="3"/>
  <c r="D17" i="3"/>
  <c r="L23" i="3"/>
  <c r="D23" i="3"/>
  <c r="E23" i="3" s="1"/>
  <c r="L15" i="3"/>
  <c r="E15" i="3" s="1"/>
  <c r="E17" i="3" l="1"/>
  <c r="Q19" i="3"/>
  <c r="D19" i="3"/>
  <c r="E19" i="3" s="1"/>
  <c r="D25" i="3" l="1"/>
  <c r="E24" i="3"/>
  <c r="R19" i="3"/>
  <c r="R24" i="3" s="1"/>
  <c r="Q25" i="3"/>
  <c r="S25" i="3" l="1"/>
  <c r="Q26" i="3"/>
  <c r="F25" i="3"/>
  <c r="D26" i="3" s="1"/>
  <c r="V27" i="3" l="1"/>
  <c r="Q28" i="3"/>
  <c r="V28" i="3" l="1"/>
</calcChain>
</file>

<file path=xl/sharedStrings.xml><?xml version="1.0" encoding="utf-8"?>
<sst xmlns="http://schemas.openxmlformats.org/spreadsheetml/2006/main" count="70" uniqueCount="56">
  <si>
    <t>UE</t>
  </si>
  <si>
    <t>coef</t>
  </si>
  <si>
    <t>Moy</t>
  </si>
  <si>
    <t>Cr.obt</t>
  </si>
  <si>
    <t>Matière</t>
  </si>
  <si>
    <t>Coef</t>
  </si>
  <si>
    <t>Crédit</t>
  </si>
  <si>
    <t>Moyenne du semestre</t>
  </si>
  <si>
    <t>Crédit du semestre</t>
  </si>
  <si>
    <t>Somme des crédits:</t>
  </si>
  <si>
    <t>Décision du jury:</t>
  </si>
  <si>
    <t>Département des Sciences et de la Technologie</t>
  </si>
  <si>
    <t>Nom:</t>
  </si>
  <si>
    <t>Fondamentales</t>
  </si>
  <si>
    <t>Méthodologiques</t>
  </si>
  <si>
    <t>Découverte</t>
  </si>
  <si>
    <t>Veuillez introduire vos notes obtenues par matière dans les cases de couleur grise</t>
  </si>
  <si>
    <t>Cr.base</t>
  </si>
  <si>
    <t>Cr.M.</t>
  </si>
  <si>
    <t>C.M.</t>
  </si>
  <si>
    <t>Crédit Obtenu</t>
  </si>
  <si>
    <t>Exam.</t>
  </si>
  <si>
    <t>Coef.</t>
  </si>
  <si>
    <t>Cr.Obt</t>
  </si>
  <si>
    <t>Crédit du semestre:</t>
  </si>
  <si>
    <t>Moyenne du semestre:</t>
  </si>
  <si>
    <t>Transversal</t>
  </si>
  <si>
    <t>C.C/TP</t>
  </si>
  <si>
    <t>C.C/TP+</t>
  </si>
  <si>
    <t xml:space="preserve">SIMULATION D'UN RELEVE DE NOTES </t>
  </si>
  <si>
    <t>Faculté des Sciences Appliquées</t>
  </si>
  <si>
    <t>Etat de l'Art du G.E.</t>
  </si>
  <si>
    <t xml:space="preserve">Energie Environnement </t>
  </si>
  <si>
    <t>Maths 3</t>
  </si>
  <si>
    <t>Ondes et Vibrations</t>
  </si>
  <si>
    <t>Electronique Fondamentale</t>
  </si>
  <si>
    <t>Electrotech Fondamentale</t>
  </si>
  <si>
    <t>Anglais Technique</t>
  </si>
  <si>
    <t>Informatique 3</t>
  </si>
  <si>
    <t>Probabilité et Statistiques</t>
  </si>
  <si>
    <t>TP Onde et Vibrations</t>
  </si>
  <si>
    <t>Semestre (3)</t>
  </si>
  <si>
    <t>Semestre (4)</t>
  </si>
  <si>
    <t>2ème année année Domaine Sciences et Technique Filière : Automatique</t>
  </si>
  <si>
    <t>TP Electronique1 et
électrotechnique1</t>
  </si>
  <si>
    <t>Architecture des Syst. Automatisés</t>
  </si>
  <si>
    <t>Sécurité Electrique</t>
  </si>
  <si>
    <t>Technique d’Expression &amp; Com.</t>
  </si>
  <si>
    <t>Systèmes Asservis Lin. &amp; Contin.</t>
  </si>
  <si>
    <t>Logique Combinatoire &amp; Séq.</t>
  </si>
  <si>
    <t>Méthodes Numériques</t>
  </si>
  <si>
    <t>Théorie du Signal</t>
  </si>
  <si>
    <t>Mesures Electriques &amp; Electroni.</t>
  </si>
  <si>
    <t xml:space="preserve">TP Logique Combinatoire &amp; Séq. 
</t>
  </si>
  <si>
    <t>TP Systèmes Asser. Lin. &amp; Cont</t>
  </si>
  <si>
    <t>TP Méthodes Numérique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</si>
</sst>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0" fillId="2" borderId="0" xfId="0" applyFill="1" applyAlignment="1" applyProtection="1">
      <protection locked="0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3" borderId="3" xfId="0" applyNumberFormat="1" applyFont="1" applyFill="1" applyBorder="1" applyAlignment="1" applyProtection="1">
      <alignment horizontal="center" vertical="center"/>
      <protection hidden="1"/>
    </xf>
    <xf numFmtId="49" fontId="16" fillId="0" borderId="3" xfId="0" applyNumberFormat="1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49" fontId="16" fillId="0" borderId="1" xfId="0" applyNumberFormat="1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49" fontId="16" fillId="0" borderId="1" xfId="0" applyNumberFormat="1" applyFont="1" applyBorder="1" applyAlignment="1" applyProtection="1">
      <alignment vertical="center" wrapText="1"/>
      <protection hidden="1"/>
    </xf>
    <xf numFmtId="49" fontId="16" fillId="0" borderId="1" xfId="0" applyNumberFormat="1" applyFont="1" applyBorder="1" applyAlignment="1" applyProtection="1">
      <alignment horizontal="left" vertical="center" wrapText="1"/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0" fontId="2" fillId="0" borderId="3" xfId="0" applyFont="1" applyBorder="1" applyAlignment="1" applyProtection="1">
      <alignment horizontal="center" vertical="center" textRotation="180"/>
      <protection hidden="1"/>
    </xf>
    <xf numFmtId="20" fontId="10" fillId="2" borderId="0" xfId="0" applyNumberFormat="1" applyFont="1" applyFill="1" applyAlignment="1" applyProtection="1">
      <alignment horizontal="center"/>
      <protection hidden="1"/>
    </xf>
    <xf numFmtId="20" fontId="11" fillId="2" borderId="0" xfId="0" applyNumberFormat="1" applyFont="1" applyFill="1" applyAlignment="1" applyProtection="1">
      <alignment horizontal="center"/>
      <protection hidden="1"/>
    </xf>
    <xf numFmtId="49" fontId="3" fillId="0" borderId="0" xfId="0" applyNumberFormat="1" applyFont="1" applyAlignment="1" applyProtection="1">
      <protection hidden="1"/>
    </xf>
    <xf numFmtId="49" fontId="0" fillId="0" borderId="0" xfId="0" applyNumberForma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4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0" fontId="3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2" fontId="3" fillId="0" borderId="2" xfId="0" applyNumberFormat="1" applyFont="1" applyBorder="1" applyProtection="1"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 textRotation="180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Protection="1">
      <protection hidden="1"/>
    </xf>
    <xf numFmtId="2" fontId="13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2" fontId="1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181149</xdr:colOff>
      <xdr:row>5</xdr:row>
      <xdr:rowOff>104908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1247949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view="pageLayout" zoomScale="55" zoomScaleNormal="10" zoomScalePageLayoutView="55" workbookViewId="0">
      <selection activeCell="V23" sqref="V23"/>
    </sheetView>
  </sheetViews>
  <sheetFormatPr baseColWidth="10" defaultRowHeight="12.75" x14ac:dyDescent="0.2"/>
  <cols>
    <col min="1" max="1" width="3.28515625" style="2" customWidth="1"/>
    <col min="2" max="2" width="5.42578125" style="2" customWidth="1"/>
    <col min="3" max="3" width="4.28515625" style="2" customWidth="1"/>
    <col min="4" max="4" width="6.28515625" style="2" customWidth="1"/>
    <col min="5" max="5" width="5.42578125" style="2" customWidth="1"/>
    <col min="6" max="6" width="15.7109375" style="2" customWidth="1"/>
    <col min="7" max="7" width="4" style="40" customWidth="1"/>
    <col min="8" max="8" width="4.42578125" style="2" customWidth="1"/>
    <col min="9" max="9" width="5.5703125" style="2" customWidth="1"/>
    <col min="10" max="10" width="6" style="2" customWidth="1"/>
    <col min="11" max="11" width="4.7109375" style="2" customWidth="1"/>
    <col min="12" max="12" width="6.42578125" style="2" customWidth="1"/>
    <col min="13" max="13" width="0.7109375" style="2" customWidth="1"/>
    <col min="14" max="14" width="4" style="2" customWidth="1"/>
    <col min="15" max="15" width="4.85546875" style="2" customWidth="1"/>
    <col min="16" max="16" width="3.7109375" style="2" customWidth="1"/>
    <col min="17" max="17" width="5.7109375" style="2" customWidth="1"/>
    <col min="18" max="18" width="5" style="2" customWidth="1"/>
    <col min="19" max="19" width="16.140625" style="2" customWidth="1"/>
    <col min="20" max="20" width="3.42578125" style="32" customWidth="1"/>
    <col min="21" max="21" width="4.28515625" style="2" customWidth="1"/>
    <col min="22" max="22" width="6.5703125" style="2" customWidth="1"/>
    <col min="23" max="23" width="6.7109375" style="2" customWidth="1"/>
    <col min="24" max="24" width="5.28515625" style="2" customWidth="1"/>
    <col min="25" max="25" width="5.7109375" style="2" customWidth="1"/>
    <col min="26" max="16384" width="11.42578125" style="2"/>
  </cols>
  <sheetData>
    <row r="1" spans="1:25" ht="21" x14ac:dyDescent="0.3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5" ht="30" customHeight="1" x14ac:dyDescent="0.5">
      <c r="B2" s="28"/>
      <c r="C2" s="29"/>
      <c r="D2" s="29"/>
      <c r="E2" s="29"/>
      <c r="F2" s="30" t="s">
        <v>30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25" ht="20.25" x14ac:dyDescent="0.3">
      <c r="G4" s="33" t="s">
        <v>11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25" ht="3.75" customHeight="1" x14ac:dyDescent="0.3"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1:25" ht="15.75" x14ac:dyDescent="0.25">
      <c r="G6" s="39" t="s">
        <v>29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25" ht="8.25" customHeight="1" x14ac:dyDescent="0.25">
      <c r="K7" s="41"/>
      <c r="L7" s="42"/>
      <c r="M7" s="42"/>
      <c r="N7" s="42"/>
    </row>
    <row r="8" spans="1:25" ht="15.75" x14ac:dyDescent="0.25">
      <c r="B8" s="43"/>
      <c r="F8" s="44" t="s">
        <v>43</v>
      </c>
    </row>
    <row r="9" spans="1:25" ht="15.75" x14ac:dyDescent="0.25">
      <c r="D9" s="45" t="s">
        <v>12</v>
      </c>
      <c r="E9" s="35"/>
      <c r="F9" s="3"/>
      <c r="G9" s="46"/>
    </row>
    <row r="10" spans="1:25" ht="15" customHeight="1" x14ac:dyDescent="0.3">
      <c r="E10" s="47" t="s">
        <v>41</v>
      </c>
      <c r="F10" s="48"/>
      <c r="N10" s="43"/>
      <c r="R10" s="47" t="s">
        <v>42</v>
      </c>
    </row>
    <row r="11" spans="1:25" ht="6.75" customHeight="1" x14ac:dyDescent="0.2"/>
    <row r="12" spans="1:25" s="56" customFormat="1" ht="26.25" customHeight="1" x14ac:dyDescent="0.2">
      <c r="A12" s="49" t="s">
        <v>0</v>
      </c>
      <c r="B12" s="49" t="s">
        <v>17</v>
      </c>
      <c r="C12" s="49" t="s">
        <v>5</v>
      </c>
      <c r="D12" s="49" t="s">
        <v>2</v>
      </c>
      <c r="E12" s="49" t="s">
        <v>23</v>
      </c>
      <c r="F12" s="50" t="s">
        <v>4</v>
      </c>
      <c r="G12" s="51" t="s">
        <v>18</v>
      </c>
      <c r="H12" s="49" t="s">
        <v>22</v>
      </c>
      <c r="I12" s="49" t="s">
        <v>21</v>
      </c>
      <c r="J12" s="52" t="s">
        <v>28</v>
      </c>
      <c r="K12" s="49" t="s">
        <v>2</v>
      </c>
      <c r="L12" s="53" t="s">
        <v>20</v>
      </c>
      <c r="M12" s="54"/>
      <c r="N12" s="49" t="s">
        <v>0</v>
      </c>
      <c r="O12" s="49" t="s">
        <v>17</v>
      </c>
      <c r="P12" s="49" t="s">
        <v>1</v>
      </c>
      <c r="Q12" s="49" t="s">
        <v>2</v>
      </c>
      <c r="R12" s="49" t="s">
        <v>3</v>
      </c>
      <c r="S12" s="49" t="s">
        <v>4</v>
      </c>
      <c r="T12" s="51" t="s">
        <v>19</v>
      </c>
      <c r="U12" s="49" t="s">
        <v>5</v>
      </c>
      <c r="V12" s="55" t="s">
        <v>21</v>
      </c>
      <c r="W12" s="55" t="s">
        <v>27</v>
      </c>
      <c r="X12" s="49" t="s">
        <v>2</v>
      </c>
      <c r="Y12" s="49" t="s">
        <v>6</v>
      </c>
    </row>
    <row r="13" spans="1:25" ht="24.75" customHeight="1" x14ac:dyDescent="0.2">
      <c r="A13" s="25" t="s">
        <v>15</v>
      </c>
      <c r="B13" s="21">
        <v>2</v>
      </c>
      <c r="C13" s="23">
        <v>2</v>
      </c>
      <c r="D13" s="21">
        <f>((I13*H13)+(I14*H14))/C13</f>
        <v>0</v>
      </c>
      <c r="E13" s="21">
        <f>IF(D13&gt;=10,B13,(L13+L14))</f>
        <v>0</v>
      </c>
      <c r="F13" s="10" t="s">
        <v>31</v>
      </c>
      <c r="G13" s="11">
        <v>1</v>
      </c>
      <c r="H13" s="18">
        <v>1</v>
      </c>
      <c r="I13" s="1"/>
      <c r="J13" s="6"/>
      <c r="K13" s="16">
        <f>I13</f>
        <v>0</v>
      </c>
      <c r="L13" s="16">
        <f>IF(K13&gt;=10,G13,0)</f>
        <v>0</v>
      </c>
      <c r="M13" s="57"/>
      <c r="N13" s="25" t="s">
        <v>15</v>
      </c>
      <c r="O13" s="21">
        <v>2</v>
      </c>
      <c r="P13" s="23">
        <v>2</v>
      </c>
      <c r="Q13" s="21">
        <f>((X13*U13)+(X14*U14))/P13</f>
        <v>0</v>
      </c>
      <c r="R13" s="21">
        <f>IF(Q13&gt;=10,O13,(Y13+Y14))</f>
        <v>0</v>
      </c>
      <c r="S13" s="58" t="s">
        <v>45</v>
      </c>
      <c r="T13" s="11">
        <v>1</v>
      </c>
      <c r="U13" s="18">
        <v>1</v>
      </c>
      <c r="V13" s="4"/>
      <c r="W13" s="7"/>
      <c r="X13" s="16">
        <f>V13</f>
        <v>0</v>
      </c>
      <c r="Y13" s="16">
        <f t="shared" ref="Y13:Y21" si="0">IF(X13&gt;9.99,T13,0)</f>
        <v>0</v>
      </c>
    </row>
    <row r="14" spans="1:25" ht="24.75" customHeight="1" x14ac:dyDescent="0.2">
      <c r="A14" s="59"/>
      <c r="B14" s="60"/>
      <c r="C14" s="60"/>
      <c r="D14" s="60"/>
      <c r="E14" s="60"/>
      <c r="F14" s="10" t="s">
        <v>32</v>
      </c>
      <c r="G14" s="11">
        <v>1</v>
      </c>
      <c r="H14" s="18">
        <v>1</v>
      </c>
      <c r="I14" s="1"/>
      <c r="J14" s="6"/>
      <c r="K14" s="16">
        <f>I14</f>
        <v>0</v>
      </c>
      <c r="L14" s="16">
        <f>IF(K14&gt;=10,G14,0)</f>
        <v>0</v>
      </c>
      <c r="M14" s="57"/>
      <c r="N14" s="59"/>
      <c r="O14" s="60"/>
      <c r="P14" s="60"/>
      <c r="Q14" s="60"/>
      <c r="R14" s="60"/>
      <c r="S14" s="58" t="s">
        <v>46</v>
      </c>
      <c r="T14" s="11">
        <v>1</v>
      </c>
      <c r="U14" s="18">
        <v>1</v>
      </c>
      <c r="V14" s="4"/>
      <c r="W14" s="7"/>
      <c r="X14" s="16">
        <f>V14</f>
        <v>0</v>
      </c>
      <c r="Y14" s="16">
        <f t="shared" si="0"/>
        <v>0</v>
      </c>
    </row>
    <row r="15" spans="1:25" ht="24" customHeight="1" x14ac:dyDescent="0.2">
      <c r="A15" s="25" t="s">
        <v>13</v>
      </c>
      <c r="B15" s="21">
        <v>10</v>
      </c>
      <c r="C15" s="23">
        <v>5</v>
      </c>
      <c r="D15" s="21">
        <f>((K15*H15)+(K16*H16))/C15</f>
        <v>0</v>
      </c>
      <c r="E15" s="21">
        <f>IF(D15&gt;=10,B15,L15+L16)</f>
        <v>0</v>
      </c>
      <c r="F15" s="10" t="s">
        <v>33</v>
      </c>
      <c r="G15" s="11">
        <v>6</v>
      </c>
      <c r="H15" s="18">
        <v>3</v>
      </c>
      <c r="I15" s="1"/>
      <c r="J15" s="1"/>
      <c r="K15" s="16">
        <f>I15*0.6+J15*0.4</f>
        <v>0</v>
      </c>
      <c r="L15" s="16">
        <f t="shared" ref="L15:L23" si="1">IF(K15&gt;=10,G15,0)</f>
        <v>0</v>
      </c>
      <c r="M15" s="57"/>
      <c r="N15" s="25" t="s">
        <v>13</v>
      </c>
      <c r="O15" s="21">
        <v>10</v>
      </c>
      <c r="P15" s="23">
        <v>5</v>
      </c>
      <c r="Q15" s="21">
        <f>((X15*U15)+(X16*U16))/P15</f>
        <v>0</v>
      </c>
      <c r="R15" s="21">
        <f>IF(Q15&gt;=10,O15,Y15+Y16)</f>
        <v>0</v>
      </c>
      <c r="S15" s="61" t="s">
        <v>48</v>
      </c>
      <c r="T15" s="11">
        <v>6</v>
      </c>
      <c r="U15" s="18">
        <v>3</v>
      </c>
      <c r="V15" s="1"/>
      <c r="W15" s="1"/>
      <c r="X15" s="16">
        <f>V15*0.6+W15*0.4</f>
        <v>0</v>
      </c>
      <c r="Y15" s="16">
        <f t="shared" si="0"/>
        <v>0</v>
      </c>
    </row>
    <row r="16" spans="1:25" ht="24" customHeight="1" x14ac:dyDescent="0.2">
      <c r="A16" s="59"/>
      <c r="B16" s="60"/>
      <c r="C16" s="60"/>
      <c r="D16" s="60"/>
      <c r="E16" s="60"/>
      <c r="F16" s="10" t="s">
        <v>34</v>
      </c>
      <c r="G16" s="11">
        <v>4</v>
      </c>
      <c r="H16" s="18">
        <v>2</v>
      </c>
      <c r="I16" s="1"/>
      <c r="J16" s="1"/>
      <c r="K16" s="16">
        <f>I16*0.6+J16*0.4</f>
        <v>0</v>
      </c>
      <c r="L16" s="16">
        <f t="shared" si="1"/>
        <v>0</v>
      </c>
      <c r="M16" s="57"/>
      <c r="N16" s="59"/>
      <c r="O16" s="60"/>
      <c r="P16" s="60"/>
      <c r="Q16" s="60"/>
      <c r="R16" s="60"/>
      <c r="S16" s="61" t="s">
        <v>49</v>
      </c>
      <c r="T16" s="11">
        <v>4</v>
      </c>
      <c r="U16" s="18">
        <v>2</v>
      </c>
      <c r="V16" s="1"/>
      <c r="W16" s="1"/>
      <c r="X16" s="16">
        <f>V16*0.6+W16*0.4</f>
        <v>0</v>
      </c>
      <c r="Y16" s="16">
        <f t="shared" si="0"/>
        <v>0</v>
      </c>
    </row>
    <row r="17" spans="1:25" ht="24" customHeight="1" x14ac:dyDescent="0.2">
      <c r="A17" s="25" t="s">
        <v>13</v>
      </c>
      <c r="B17" s="21">
        <v>8</v>
      </c>
      <c r="C17" s="23">
        <v>4</v>
      </c>
      <c r="D17" s="21">
        <f>((K17*H17)+(K18*H18))/C17</f>
        <v>0</v>
      </c>
      <c r="E17" s="21">
        <f>IF(D17&gt;=10,B17,L17+L18)</f>
        <v>0</v>
      </c>
      <c r="F17" s="10" t="s">
        <v>35</v>
      </c>
      <c r="G17" s="11">
        <v>4</v>
      </c>
      <c r="H17" s="18">
        <v>2</v>
      </c>
      <c r="I17" s="1"/>
      <c r="J17" s="1"/>
      <c r="K17" s="16">
        <f t="shared" ref="K17:K19" si="2">I17*0.6+J17*0.4</f>
        <v>0</v>
      </c>
      <c r="L17" s="16">
        <f t="shared" si="1"/>
        <v>0</v>
      </c>
      <c r="M17" s="57"/>
      <c r="N17" s="25" t="s">
        <v>13</v>
      </c>
      <c r="O17" s="21">
        <v>8</v>
      </c>
      <c r="P17" s="23">
        <v>4</v>
      </c>
      <c r="Q17" s="21">
        <f>((X17*U17)+(X18*U18))/P17</f>
        <v>0</v>
      </c>
      <c r="R17" s="21">
        <f>IF(Q17&gt;=10,O17,Y17+Y18)</f>
        <v>0</v>
      </c>
      <c r="S17" s="61" t="s">
        <v>50</v>
      </c>
      <c r="T17" s="11">
        <v>4</v>
      </c>
      <c r="U17" s="18">
        <v>2</v>
      </c>
      <c r="V17" s="1"/>
      <c r="W17" s="1"/>
      <c r="X17" s="16">
        <f t="shared" ref="X17" si="3">V17*0.6+W17*0.4</f>
        <v>0</v>
      </c>
      <c r="Y17" s="16">
        <f t="shared" si="0"/>
        <v>0</v>
      </c>
    </row>
    <row r="18" spans="1:25" ht="24" customHeight="1" x14ac:dyDescent="0.2">
      <c r="A18" s="59"/>
      <c r="B18" s="60"/>
      <c r="C18" s="60"/>
      <c r="D18" s="60"/>
      <c r="E18" s="60"/>
      <c r="F18" s="10" t="s">
        <v>36</v>
      </c>
      <c r="G18" s="11">
        <v>4</v>
      </c>
      <c r="H18" s="18">
        <v>2</v>
      </c>
      <c r="I18" s="1"/>
      <c r="J18" s="1"/>
      <c r="K18" s="16">
        <f t="shared" si="2"/>
        <v>0</v>
      </c>
      <c r="L18" s="16">
        <f t="shared" si="1"/>
        <v>0</v>
      </c>
      <c r="M18" s="57"/>
      <c r="N18" s="59"/>
      <c r="O18" s="60"/>
      <c r="P18" s="60"/>
      <c r="Q18" s="60"/>
      <c r="R18" s="60"/>
      <c r="S18" s="61" t="s">
        <v>51</v>
      </c>
      <c r="T18" s="11">
        <v>4</v>
      </c>
      <c r="U18" s="18">
        <v>2</v>
      </c>
      <c r="V18" s="1"/>
      <c r="W18" s="1"/>
      <c r="X18" s="16">
        <f>V18*0.6+W18*0.4</f>
        <v>0</v>
      </c>
      <c r="Y18" s="16">
        <f t="shared" si="0"/>
        <v>0</v>
      </c>
    </row>
    <row r="19" spans="1:25" ht="24" customHeight="1" x14ac:dyDescent="0.2">
      <c r="A19" s="24" t="s">
        <v>14</v>
      </c>
      <c r="B19" s="20">
        <v>9</v>
      </c>
      <c r="C19" s="22">
        <v>5</v>
      </c>
      <c r="D19" s="20">
        <f>((K19*H19)+(K20*H20)+(K21*H21)+(K22*H22))/C19</f>
        <v>0</v>
      </c>
      <c r="E19" s="20">
        <f>IF(D19&gt;=10,B19,L19+L20+L21+L22)</f>
        <v>0</v>
      </c>
      <c r="F19" s="10" t="s">
        <v>39</v>
      </c>
      <c r="G19" s="11">
        <v>4</v>
      </c>
      <c r="H19" s="18">
        <v>2</v>
      </c>
      <c r="I19" s="1"/>
      <c r="J19" s="1"/>
      <c r="K19" s="16">
        <f t="shared" si="2"/>
        <v>0</v>
      </c>
      <c r="L19" s="16">
        <f t="shared" si="1"/>
        <v>0</v>
      </c>
      <c r="M19" s="57"/>
      <c r="N19" s="24" t="s">
        <v>14</v>
      </c>
      <c r="O19" s="20">
        <v>9</v>
      </c>
      <c r="P19" s="22">
        <v>5</v>
      </c>
      <c r="Q19" s="20">
        <f>((X19*U19)+(X20*U20)+(X21*U21)+(X22*U22))/P19</f>
        <v>0</v>
      </c>
      <c r="R19" s="20">
        <f>IF(Q19&gt;=10,O19,Y19+Y20+Y21+Y22)</f>
        <v>0</v>
      </c>
      <c r="S19" s="10" t="s">
        <v>52</v>
      </c>
      <c r="T19" s="11">
        <v>3</v>
      </c>
      <c r="U19" s="18">
        <v>2</v>
      </c>
      <c r="V19" s="1"/>
      <c r="W19" s="1"/>
      <c r="X19" s="16">
        <f>V19*0.6+W19*0.4</f>
        <v>0</v>
      </c>
      <c r="Y19" s="16">
        <f t="shared" si="0"/>
        <v>0</v>
      </c>
    </row>
    <row r="20" spans="1:25" ht="26.25" customHeight="1" x14ac:dyDescent="0.2">
      <c r="A20" s="24"/>
      <c r="B20" s="20"/>
      <c r="C20" s="22"/>
      <c r="D20" s="20"/>
      <c r="E20" s="22"/>
      <c r="F20" s="12" t="s">
        <v>44</v>
      </c>
      <c r="G20" s="11">
        <v>2</v>
      </c>
      <c r="H20" s="18">
        <v>1</v>
      </c>
      <c r="I20" s="62"/>
      <c r="J20" s="5"/>
      <c r="K20" s="16">
        <f>J20</f>
        <v>0</v>
      </c>
      <c r="L20" s="16">
        <f t="shared" si="1"/>
        <v>0</v>
      </c>
      <c r="M20" s="57"/>
      <c r="N20" s="24"/>
      <c r="O20" s="20"/>
      <c r="P20" s="22"/>
      <c r="Q20" s="20"/>
      <c r="R20" s="22"/>
      <c r="S20" s="13" t="s">
        <v>53</v>
      </c>
      <c r="T20" s="11">
        <v>2</v>
      </c>
      <c r="U20" s="18">
        <v>1</v>
      </c>
      <c r="V20" s="6"/>
      <c r="W20" s="1"/>
      <c r="X20" s="16">
        <f>W20</f>
        <v>0</v>
      </c>
      <c r="Y20" s="16">
        <f t="shared" si="0"/>
        <v>0</v>
      </c>
    </row>
    <row r="21" spans="1:25" ht="24" customHeight="1" x14ac:dyDescent="0.2">
      <c r="A21" s="24"/>
      <c r="B21" s="20"/>
      <c r="C21" s="22"/>
      <c r="D21" s="20"/>
      <c r="E21" s="22"/>
      <c r="F21" s="10" t="s">
        <v>38</v>
      </c>
      <c r="G21" s="11">
        <v>2</v>
      </c>
      <c r="H21" s="18">
        <v>1</v>
      </c>
      <c r="I21" s="6"/>
      <c r="J21" s="1"/>
      <c r="K21" s="16">
        <f>J21</f>
        <v>0</v>
      </c>
      <c r="L21" s="16">
        <f t="shared" si="1"/>
        <v>0</v>
      </c>
      <c r="M21" s="57"/>
      <c r="N21" s="24"/>
      <c r="O21" s="20"/>
      <c r="P21" s="22"/>
      <c r="Q21" s="20"/>
      <c r="R21" s="22"/>
      <c r="S21" s="10" t="s">
        <v>54</v>
      </c>
      <c r="T21" s="11">
        <v>2</v>
      </c>
      <c r="U21" s="18">
        <v>1</v>
      </c>
      <c r="V21" s="6"/>
      <c r="W21" s="1"/>
      <c r="X21" s="16">
        <f>W21</f>
        <v>0</v>
      </c>
      <c r="Y21" s="16">
        <f t="shared" si="0"/>
        <v>0</v>
      </c>
    </row>
    <row r="22" spans="1:25" ht="20.25" customHeight="1" x14ac:dyDescent="0.2">
      <c r="A22" s="25"/>
      <c r="B22" s="21"/>
      <c r="C22" s="23"/>
      <c r="D22" s="21"/>
      <c r="E22" s="23"/>
      <c r="F22" s="8" t="s">
        <v>40</v>
      </c>
      <c r="G22" s="9">
        <v>1</v>
      </c>
      <c r="H22" s="19">
        <v>1</v>
      </c>
      <c r="I22" s="7"/>
      <c r="J22" s="4"/>
      <c r="K22" s="17">
        <f>J22</f>
        <v>0</v>
      </c>
      <c r="L22" s="16">
        <f t="shared" si="1"/>
        <v>0</v>
      </c>
      <c r="M22" s="57"/>
      <c r="N22" s="25"/>
      <c r="O22" s="21"/>
      <c r="P22" s="23"/>
      <c r="Q22" s="21"/>
      <c r="R22" s="23"/>
      <c r="S22" s="8" t="s">
        <v>55</v>
      </c>
      <c r="T22" s="9">
        <v>2</v>
      </c>
      <c r="U22" s="19">
        <v>1</v>
      </c>
      <c r="V22" s="7"/>
      <c r="W22" s="4"/>
      <c r="X22" s="17">
        <f>W22</f>
        <v>0</v>
      </c>
      <c r="Y22" s="16">
        <f>IF(X22&gt;9.99,T22,0)</f>
        <v>0</v>
      </c>
    </row>
    <row r="23" spans="1:25" ht="26.25" customHeight="1" x14ac:dyDescent="0.2">
      <c r="A23" s="15" t="s">
        <v>26</v>
      </c>
      <c r="B23" s="16">
        <v>1</v>
      </c>
      <c r="C23" s="18">
        <v>1</v>
      </c>
      <c r="D23" s="16">
        <f>(K23*H23)/C23</f>
        <v>0</v>
      </c>
      <c r="E23" s="16">
        <f>IF(D23&gt;=10,B23,L23)</f>
        <v>0</v>
      </c>
      <c r="F23" s="10" t="s">
        <v>37</v>
      </c>
      <c r="G23" s="11">
        <v>1</v>
      </c>
      <c r="H23" s="18">
        <v>1</v>
      </c>
      <c r="I23" s="1"/>
      <c r="J23" s="6"/>
      <c r="K23" s="16">
        <f>I23</f>
        <v>0</v>
      </c>
      <c r="L23" s="16">
        <f t="shared" si="1"/>
        <v>0</v>
      </c>
      <c r="M23" s="57"/>
      <c r="N23" s="15" t="s">
        <v>26</v>
      </c>
      <c r="O23" s="16">
        <v>1</v>
      </c>
      <c r="P23" s="18">
        <v>1</v>
      </c>
      <c r="Q23" s="16">
        <f>(X23*U23)/P23</f>
        <v>0</v>
      </c>
      <c r="R23" s="16">
        <f>IF(Q23&gt;=10,O23,Y23)</f>
        <v>0</v>
      </c>
      <c r="S23" s="61" t="s">
        <v>47</v>
      </c>
      <c r="T23" s="11">
        <v>1</v>
      </c>
      <c r="U23" s="18">
        <v>1</v>
      </c>
      <c r="V23" s="1"/>
      <c r="W23" s="6"/>
      <c r="X23" s="16">
        <f t="shared" ref="X23" si="4">V23</f>
        <v>0</v>
      </c>
      <c r="Y23" s="16">
        <f t="shared" ref="Y23" si="5">IF(X23&gt;9.99,T23,0)</f>
        <v>0</v>
      </c>
    </row>
    <row r="24" spans="1:25" x14ac:dyDescent="0.2">
      <c r="E24" s="63">
        <f>E13+E15+E17+E19+E23</f>
        <v>0</v>
      </c>
      <c r="F24" s="14"/>
      <c r="H24" s="40"/>
      <c r="I24" s="40"/>
      <c r="J24" s="40"/>
      <c r="K24" s="40"/>
      <c r="L24" s="64"/>
      <c r="M24" s="64"/>
      <c r="N24" s="40"/>
      <c r="O24" s="40"/>
      <c r="P24" s="40"/>
      <c r="Q24" s="40"/>
      <c r="R24" s="63">
        <f>R13+R15+R17+R19+R23</f>
        <v>0</v>
      </c>
      <c r="S24" s="40"/>
      <c r="U24" s="40"/>
      <c r="V24" s="40"/>
      <c r="W24" s="40"/>
      <c r="X24" s="40"/>
      <c r="Y24" s="64"/>
    </row>
    <row r="25" spans="1:25" ht="15.75" x14ac:dyDescent="0.25">
      <c r="A25" s="44" t="s">
        <v>7</v>
      </c>
      <c r="D25" s="65">
        <f>((D13*C13)+(D15*C15)+(D17*C17)+(D19*C19)+(D23*C23))/C27</f>
        <v>0</v>
      </c>
      <c r="E25" s="14"/>
      <c r="F25" s="63">
        <f>(Q25+D25)/2</f>
        <v>0</v>
      </c>
      <c r="H25" s="40"/>
      <c r="I25" s="40"/>
      <c r="J25" s="40"/>
      <c r="K25" s="40"/>
      <c r="L25" s="66" t="s">
        <v>25</v>
      </c>
      <c r="M25" s="40"/>
      <c r="N25" s="40"/>
      <c r="O25" s="40"/>
      <c r="P25" s="40"/>
      <c r="Q25" s="67">
        <f>((Q13*P13)+(Q15*P15)+(Q17*P17)+(Q19*P19)+(Q23*P23))/P27</f>
        <v>0</v>
      </c>
      <c r="R25" s="40"/>
      <c r="S25" s="14">
        <f>(Q25+D25)/2</f>
        <v>0</v>
      </c>
      <c r="U25" s="40"/>
      <c r="V25" s="40"/>
      <c r="W25" s="40"/>
      <c r="X25" s="40"/>
      <c r="Y25" s="40"/>
    </row>
    <row r="26" spans="1:25" ht="15.75" x14ac:dyDescent="0.25">
      <c r="A26" s="68" t="s">
        <v>8</v>
      </c>
      <c r="D26" s="65">
        <f>IF(OR(D25&gt;=10,F25&gt;=10),30,E24)</f>
        <v>0</v>
      </c>
      <c r="E26" s="14"/>
      <c r="F26" s="14"/>
      <c r="H26" s="40"/>
      <c r="I26" s="40"/>
      <c r="J26" s="40"/>
      <c r="K26" s="40"/>
      <c r="L26" s="66" t="s">
        <v>24</v>
      </c>
      <c r="M26" s="40"/>
      <c r="N26" s="40"/>
      <c r="O26" s="40"/>
      <c r="P26" s="40"/>
      <c r="Q26" s="67">
        <f>IF(Q25&gt;=10,30,R24)</f>
        <v>0</v>
      </c>
      <c r="R26" s="40"/>
      <c r="S26" s="40"/>
      <c r="U26" s="40"/>
      <c r="V26" s="40"/>
      <c r="W26" s="40"/>
      <c r="X26" s="40"/>
      <c r="Y26" s="40"/>
    </row>
    <row r="27" spans="1:25" ht="15.75" x14ac:dyDescent="0.25">
      <c r="C27" s="14">
        <f>SUM(C13:C23)</f>
        <v>17</v>
      </c>
      <c r="E27" s="14"/>
      <c r="F27" s="14"/>
      <c r="H27" s="40"/>
      <c r="I27" s="40"/>
      <c r="J27" s="40"/>
      <c r="K27" s="40"/>
      <c r="L27" s="40"/>
      <c r="M27" s="40"/>
      <c r="N27" s="40"/>
      <c r="O27" s="40"/>
      <c r="P27" s="14">
        <f>SUM(P13:P23)</f>
        <v>17</v>
      </c>
      <c r="Q27" s="14"/>
      <c r="R27" s="14"/>
      <c r="S27" s="69" t="s">
        <v>9</v>
      </c>
      <c r="T27" s="70"/>
      <c r="U27" s="70"/>
      <c r="V27" s="67">
        <f>IF(S25&gt;=10,60,D26+Q26)</f>
        <v>0</v>
      </c>
      <c r="W27" s="67"/>
      <c r="X27" s="40"/>
      <c r="Y27" s="40"/>
    </row>
    <row r="28" spans="1:25" ht="15.75" x14ac:dyDescent="0.25">
      <c r="E28" s="40"/>
      <c r="F28" s="40"/>
      <c r="H28" s="40"/>
      <c r="I28" s="40"/>
      <c r="J28" s="40"/>
      <c r="K28" s="40"/>
      <c r="L28" s="40"/>
      <c r="M28" s="40"/>
      <c r="N28" s="40"/>
      <c r="O28" s="40"/>
      <c r="P28" s="14"/>
      <c r="Q28" s="63">
        <f>(Q26+D26)</f>
        <v>0</v>
      </c>
      <c r="R28" s="14"/>
      <c r="S28" s="69" t="s">
        <v>10</v>
      </c>
      <c r="T28" s="71"/>
      <c r="U28" s="71"/>
      <c r="V28" s="72" t="str">
        <f>IF(AND(Q26&gt;=10,D26&gt;=10,Q28&gt;=30,V27&lt;60),"Admis/Dettes", IF(V27=60,"Admis","Ajourné"))</f>
        <v>Ajourné</v>
      </c>
      <c r="W28" s="72"/>
      <c r="X28" s="40"/>
      <c r="Y28" s="40"/>
    </row>
    <row r="29" spans="1:25" x14ac:dyDescent="0.2">
      <c r="E29" s="40"/>
      <c r="F29" s="40"/>
      <c r="H29" s="40"/>
      <c r="I29" s="40"/>
      <c r="J29" s="40"/>
      <c r="K29" s="40"/>
      <c r="L29" s="40"/>
      <c r="M29" s="40"/>
      <c r="N29" s="40"/>
      <c r="O29" s="40"/>
      <c r="P29" s="14"/>
      <c r="Q29" s="14"/>
      <c r="R29" s="14"/>
      <c r="S29" s="40"/>
      <c r="U29" s="40"/>
      <c r="V29" s="40"/>
      <c r="W29" s="40"/>
      <c r="X29" s="40"/>
      <c r="Y29" s="40"/>
    </row>
    <row r="30" spans="1:25" x14ac:dyDescent="0.2">
      <c r="E30" s="40"/>
      <c r="F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U30" s="40"/>
      <c r="V30" s="40"/>
      <c r="W30" s="40"/>
      <c r="X30" s="40"/>
      <c r="Y30" s="40"/>
    </row>
    <row r="31" spans="1:25" x14ac:dyDescent="0.2">
      <c r="E31" s="40"/>
      <c r="F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U31" s="40"/>
      <c r="V31" s="40"/>
      <c r="W31" s="40"/>
      <c r="X31" s="40"/>
      <c r="Y31" s="40"/>
    </row>
  </sheetData>
  <sheetProtection password="C15D" sheet="1" objects="1" scenarios="1" selectLockedCells="1"/>
  <mergeCells count="48">
    <mergeCell ref="B17:B18"/>
    <mergeCell ref="C17:C18"/>
    <mergeCell ref="D17:D18"/>
    <mergeCell ref="E17:E18"/>
    <mergeCell ref="A17:A18"/>
    <mergeCell ref="A15:A16"/>
    <mergeCell ref="B15:B16"/>
    <mergeCell ref="C15:C16"/>
    <mergeCell ref="D15:D16"/>
    <mergeCell ref="E15:E16"/>
    <mergeCell ref="A13:A14"/>
    <mergeCell ref="N13:N14"/>
    <mergeCell ref="B13:B14"/>
    <mergeCell ref="C13:C14"/>
    <mergeCell ref="D13:D14"/>
    <mergeCell ref="E13:E14"/>
    <mergeCell ref="P19:P22"/>
    <mergeCell ref="G6:R6"/>
    <mergeCell ref="O13:O14"/>
    <mergeCell ref="P13:P14"/>
    <mergeCell ref="Q13:Q14"/>
    <mergeCell ref="R13:R14"/>
    <mergeCell ref="O15:O16"/>
    <mergeCell ref="P15:P16"/>
    <mergeCell ref="Q15:Q16"/>
    <mergeCell ref="R15:R16"/>
    <mergeCell ref="N15:N16"/>
    <mergeCell ref="N17:N18"/>
    <mergeCell ref="O17:O18"/>
    <mergeCell ref="P17:P18"/>
    <mergeCell ref="Q17:Q18"/>
    <mergeCell ref="R17:R18"/>
    <mergeCell ref="S28:U28"/>
    <mergeCell ref="A1:U1"/>
    <mergeCell ref="A19:A22"/>
    <mergeCell ref="B19:B22"/>
    <mergeCell ref="C19:C22"/>
    <mergeCell ref="D19:D22"/>
    <mergeCell ref="E19:E22"/>
    <mergeCell ref="Q19:Q22"/>
    <mergeCell ref="R19:R22"/>
    <mergeCell ref="D9:E9"/>
    <mergeCell ref="S27:U27"/>
    <mergeCell ref="B2:E2"/>
    <mergeCell ref="F2:S2"/>
    <mergeCell ref="G4:S4"/>
    <mergeCell ref="N19:N22"/>
    <mergeCell ref="O19:O22"/>
  </mergeCells>
  <pageMargins left="0" right="0.19685039370078741" top="0" bottom="0.35433070866141736" header="0.31496062992125984" footer="0.31496062992125984"/>
  <pageSetup paperSize="9" orientation="landscape" r:id="rId1"/>
  <ignoredErrors>
    <ignoredError sqref="X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QURTUBA</dc:creator>
  <cp:lastModifiedBy>QURTUBA</cp:lastModifiedBy>
  <cp:lastPrinted>2015-04-15T14:32:41Z</cp:lastPrinted>
  <dcterms:created xsi:type="dcterms:W3CDTF">2015-03-11T07:18:52Z</dcterms:created>
  <dcterms:modified xsi:type="dcterms:W3CDTF">2017-12-20T08:41:13Z</dcterms:modified>
</cp:coreProperties>
</file>