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3" sheetId="3" r:id="rId1"/>
  </sheets>
  <calcPr calcId="144525"/>
</workbook>
</file>

<file path=xl/calcChain.xml><?xml version="1.0" encoding="utf-8"?>
<calcChain xmlns="http://schemas.openxmlformats.org/spreadsheetml/2006/main">
  <c r="K19" i="3" l="1"/>
  <c r="X21" i="3"/>
  <c r="X22" i="3"/>
  <c r="X20" i="3"/>
  <c r="X19" i="3"/>
  <c r="X18" i="3"/>
  <c r="X17" i="3"/>
  <c r="X15" i="3"/>
  <c r="X16" i="3"/>
  <c r="X14" i="3"/>
  <c r="X13" i="3"/>
  <c r="K18" i="3"/>
  <c r="K17" i="3"/>
  <c r="L19" i="3" l="1"/>
  <c r="P26" i="3"/>
  <c r="Q21" i="3"/>
  <c r="Y22" i="3"/>
  <c r="Y21" i="3"/>
  <c r="Y20" i="3"/>
  <c r="Y18" i="3"/>
  <c r="Y17" i="3"/>
  <c r="Y16" i="3"/>
  <c r="Y15" i="3"/>
  <c r="Y14" i="3"/>
  <c r="Y19" i="3"/>
  <c r="Y13" i="3"/>
  <c r="K22" i="3"/>
  <c r="L22" i="3" s="1"/>
  <c r="K21" i="3"/>
  <c r="L21" i="3" s="1"/>
  <c r="C26" i="3"/>
  <c r="D13" i="3"/>
  <c r="K20" i="3"/>
  <c r="L20" i="3" s="1"/>
  <c r="L17" i="3"/>
  <c r="K15" i="3"/>
  <c r="L15" i="3" s="1"/>
  <c r="K16" i="3"/>
  <c r="L16" i="3" s="1"/>
  <c r="L18" i="3"/>
  <c r="K14" i="3"/>
  <c r="L14" i="3" s="1"/>
  <c r="K13" i="3"/>
  <c r="L13" i="3" s="1"/>
  <c r="R21" i="3" l="1"/>
  <c r="E13" i="3"/>
  <c r="D21" i="3"/>
  <c r="E21" i="3" s="1"/>
  <c r="Q13" i="3"/>
  <c r="R13" i="3" s="1"/>
  <c r="Q17" i="3" l="1"/>
  <c r="R17" i="3" s="1"/>
  <c r="Q14" i="3"/>
  <c r="R14" i="3" s="1"/>
  <c r="D14" i="3"/>
  <c r="E14" i="3" s="1"/>
  <c r="D17" i="3"/>
  <c r="E17" i="3" s="1"/>
  <c r="R23" i="3" l="1"/>
  <c r="E23" i="3"/>
  <c r="D24" i="3"/>
  <c r="Q24" i="3"/>
  <c r="R24" i="3" l="1"/>
  <c r="Q25" i="3"/>
  <c r="F24" i="3"/>
  <c r="D25" i="3" s="1"/>
  <c r="V26" i="3" l="1"/>
  <c r="Q27" i="3"/>
  <c r="V27" i="3" l="1"/>
</calcChain>
</file>

<file path=xl/sharedStrings.xml><?xml version="1.0" encoding="utf-8"?>
<sst xmlns="http://schemas.openxmlformats.org/spreadsheetml/2006/main" count="66" uniqueCount="54">
  <si>
    <t>UE</t>
  </si>
  <si>
    <t>coef</t>
  </si>
  <si>
    <t>Moy</t>
  </si>
  <si>
    <t>Cr.obt</t>
  </si>
  <si>
    <t>Matière</t>
  </si>
  <si>
    <t>Coef</t>
  </si>
  <si>
    <t>Crédit</t>
  </si>
  <si>
    <t>Moyenne du semestre</t>
  </si>
  <si>
    <t>Crédit du semestre</t>
  </si>
  <si>
    <t>Somme des crédits:</t>
  </si>
  <si>
    <t>Décision du jury:</t>
  </si>
  <si>
    <t>Premier Semestre</t>
  </si>
  <si>
    <t>Deuxième Semestre</t>
  </si>
  <si>
    <t>Département des Sciences et de la Technologie</t>
  </si>
  <si>
    <t>1 ère année Domaine Sciences et Technique</t>
  </si>
  <si>
    <t>Nom:</t>
  </si>
  <si>
    <t>Fondamentales</t>
  </si>
  <si>
    <t>Méthodologiques</t>
  </si>
  <si>
    <t>Découverte</t>
  </si>
  <si>
    <t>Veuillez introduire vos notes obtenues par matière dans les cases de couleur grise</t>
  </si>
  <si>
    <t>Cr.base</t>
  </si>
  <si>
    <t>Cr.M.</t>
  </si>
  <si>
    <t>C.M.</t>
  </si>
  <si>
    <t>Crédit Obtenu</t>
  </si>
  <si>
    <t>Exam.</t>
  </si>
  <si>
    <t>Coef.</t>
  </si>
  <si>
    <t>Cr.Obt</t>
  </si>
  <si>
    <t>Informatique 2</t>
  </si>
  <si>
    <t>TP Chimie 2</t>
  </si>
  <si>
    <t>Structure de la matière</t>
  </si>
  <si>
    <t>TP Physique 1</t>
  </si>
  <si>
    <t>TP Chimie 1</t>
  </si>
  <si>
    <t>Crédit du semestre:</t>
  </si>
  <si>
    <t>Moyenne du semestre:</t>
  </si>
  <si>
    <t>Transversal</t>
  </si>
  <si>
    <t>Les métiers en  Sc et tech1</t>
  </si>
  <si>
    <t>Mathématiques 1</t>
  </si>
  <si>
    <t>Physique 1</t>
  </si>
  <si>
    <t xml:space="preserve">Informatique 1 </t>
  </si>
  <si>
    <t>Méthodologie de la rédaction</t>
  </si>
  <si>
    <t>Langue Française 1</t>
  </si>
  <si>
    <t>Langue Française 2</t>
  </si>
  <si>
    <t>Langue Anglaise 1</t>
  </si>
  <si>
    <t>Langue Anglaise 2</t>
  </si>
  <si>
    <t>Les métiers en  Sc et tech2</t>
  </si>
  <si>
    <t>Physique 2</t>
  </si>
  <si>
    <t>Mathématiques 2</t>
  </si>
  <si>
    <t>Thermodynamique</t>
  </si>
  <si>
    <t>TP Physique  2</t>
  </si>
  <si>
    <t>Méthodologie de présentation</t>
  </si>
  <si>
    <t>C.C/TP</t>
  </si>
  <si>
    <t>C.C/TP+</t>
  </si>
  <si>
    <t xml:space="preserve">SIMULATION D'UN RELEVE DE NOTES </t>
  </si>
  <si>
    <t>Faculté des Sciences Appliquées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</si>
</sst>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2" fontId="3" fillId="0" borderId="2" xfId="0" applyNumberFormat="1" applyFont="1" applyBorder="1"/>
    <xf numFmtId="2" fontId="4" fillId="0" borderId="0" xfId="0" applyNumberFormat="1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2" fillId="0" borderId="0" xfId="0" applyNumberFormat="1" applyFont="1"/>
    <xf numFmtId="0" fontId="2" fillId="0" borderId="0" xfId="0" applyFont="1"/>
    <xf numFmtId="0" fontId="1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1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6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3" borderId="3" xfId="0" applyNumberFormat="1" applyFont="1" applyFill="1" applyBorder="1" applyAlignment="1" applyProtection="1">
      <alignment horizontal="center" vertical="center"/>
      <protection hidden="1"/>
    </xf>
    <xf numFmtId="49" fontId="14" fillId="0" borderId="1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2" fontId="2" fillId="0" borderId="0" xfId="0" applyNumberFormat="1" applyFont="1" applyProtection="1">
      <protection hidden="1"/>
    </xf>
    <xf numFmtId="2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180"/>
    </xf>
    <xf numFmtId="0" fontId="0" fillId="0" borderId="1" xfId="0" applyBorder="1" applyAlignment="1">
      <alignment horizontal="center" vertical="center" textRotation="180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" fillId="0" borderId="0" xfId="0" applyNumberFormat="1" applyFont="1" applyAlignment="1"/>
    <xf numFmtId="49" fontId="0" fillId="0" borderId="0" xfId="0" applyNumberForma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2" fillId="0" borderId="3" xfId="0" applyFont="1" applyBorder="1" applyAlignment="1">
      <alignment horizontal="center" vertical="center" textRotation="180"/>
    </xf>
    <xf numFmtId="0" fontId="0" fillId="0" borderId="4" xfId="0" applyBorder="1" applyAlignment="1">
      <alignment horizontal="center" vertical="center" textRotation="180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181149</xdr:colOff>
      <xdr:row>3</xdr:row>
      <xdr:rowOff>247783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247949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view="pageLayout" zoomScaleNormal="10" workbookViewId="0">
      <selection activeCell="J16" sqref="J16"/>
    </sheetView>
  </sheetViews>
  <sheetFormatPr baseColWidth="10" defaultRowHeight="12.75" x14ac:dyDescent="0.2"/>
  <cols>
    <col min="1" max="1" width="3.28515625" style="2" customWidth="1"/>
    <col min="2" max="2" width="5.42578125" style="2" customWidth="1"/>
    <col min="3" max="3" width="4.28515625" style="2" customWidth="1"/>
    <col min="4" max="4" width="6.28515625" style="2" customWidth="1"/>
    <col min="5" max="5" width="5.42578125" style="2" customWidth="1"/>
    <col min="6" max="6" width="18.28515625" style="2" customWidth="1"/>
    <col min="7" max="7" width="4" style="40" customWidth="1"/>
    <col min="8" max="8" width="4.42578125" style="2" customWidth="1"/>
    <col min="9" max="9" width="4.5703125" style="2" customWidth="1"/>
    <col min="10" max="10" width="6" style="2" customWidth="1"/>
    <col min="11" max="11" width="4.7109375" style="2" customWidth="1"/>
    <col min="12" max="12" width="6.42578125" style="2" customWidth="1"/>
    <col min="13" max="13" width="0.7109375" style="2" customWidth="1"/>
    <col min="14" max="14" width="4" style="2" customWidth="1"/>
    <col min="15" max="15" width="4.85546875" style="2" customWidth="1"/>
    <col min="16" max="16" width="3.7109375" style="2" customWidth="1"/>
    <col min="17" max="17" width="5.7109375" style="2" customWidth="1"/>
    <col min="18" max="18" width="5" style="2" customWidth="1"/>
    <col min="19" max="19" width="17.28515625" style="2" customWidth="1"/>
    <col min="20" max="20" width="3.140625" style="45" customWidth="1"/>
    <col min="21" max="21" width="4.28515625" style="2" customWidth="1"/>
    <col min="22" max="22" width="6.140625" style="2" customWidth="1"/>
    <col min="23" max="23" width="5.7109375" style="2" customWidth="1"/>
    <col min="24" max="24" width="4.5703125" style="2" customWidth="1"/>
    <col min="25" max="25" width="5.42578125" style="2" customWidth="1"/>
    <col min="26" max="16384" width="11.42578125" style="2"/>
  </cols>
  <sheetData>
    <row r="1" spans="1:25" ht="21" x14ac:dyDescent="0.3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5" ht="42.75" customHeight="1" x14ac:dyDescent="0.5">
      <c r="B2" s="67"/>
      <c r="C2" s="68"/>
      <c r="D2" s="68"/>
      <c r="E2" s="68"/>
      <c r="F2" s="69" t="s">
        <v>53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4" spans="1:25" ht="20.25" x14ac:dyDescent="0.3">
      <c r="F4" s="21"/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4"/>
    </row>
    <row r="5" spans="1:25" ht="20.25" x14ac:dyDescent="0.3">
      <c r="G5" s="3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5" ht="15.75" x14ac:dyDescent="0.25">
      <c r="G6" s="75" t="s">
        <v>52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25" ht="15.75" x14ac:dyDescent="0.25">
      <c r="K7" s="14"/>
      <c r="L7" s="1"/>
      <c r="M7" s="1"/>
      <c r="N7" s="1"/>
    </row>
    <row r="8" spans="1:25" ht="15.75" x14ac:dyDescent="0.25">
      <c r="F8" s="9" t="s">
        <v>14</v>
      </c>
    </row>
    <row r="9" spans="1:25" ht="15.75" x14ac:dyDescent="0.25">
      <c r="D9" s="63" t="s">
        <v>15</v>
      </c>
      <c r="E9" s="64"/>
      <c r="F9" s="26"/>
      <c r="G9" s="41"/>
      <c r="L9" s="21"/>
      <c r="O9" s="21"/>
    </row>
    <row r="10" spans="1:25" ht="18.75" x14ac:dyDescent="0.3">
      <c r="E10" s="8" t="s">
        <v>11</v>
      </c>
      <c r="F10" s="7"/>
      <c r="I10" s="21"/>
      <c r="L10" s="21"/>
      <c r="O10" s="21"/>
      <c r="R10" s="8" t="s">
        <v>12</v>
      </c>
    </row>
    <row r="11" spans="1:25" ht="6.75" customHeight="1" x14ac:dyDescent="0.2"/>
    <row r="12" spans="1:25" s="34" customFormat="1" ht="26.25" customHeight="1" x14ac:dyDescent="0.2">
      <c r="A12" s="22" t="s">
        <v>0</v>
      </c>
      <c r="B12" s="22" t="s">
        <v>20</v>
      </c>
      <c r="C12" s="22" t="s">
        <v>5</v>
      </c>
      <c r="D12" s="22" t="s">
        <v>2</v>
      </c>
      <c r="E12" s="22" t="s">
        <v>26</v>
      </c>
      <c r="F12" s="23" t="s">
        <v>4</v>
      </c>
      <c r="G12" s="42" t="s">
        <v>21</v>
      </c>
      <c r="H12" s="22" t="s">
        <v>25</v>
      </c>
      <c r="I12" s="22" t="s">
        <v>24</v>
      </c>
      <c r="J12" s="47" t="s">
        <v>51</v>
      </c>
      <c r="K12" s="22" t="s">
        <v>2</v>
      </c>
      <c r="L12" s="24" t="s">
        <v>23</v>
      </c>
      <c r="M12" s="32"/>
      <c r="N12" s="16" t="s">
        <v>0</v>
      </c>
      <c r="O12" s="16" t="s">
        <v>20</v>
      </c>
      <c r="P12" s="16" t="s">
        <v>1</v>
      </c>
      <c r="Q12" s="16" t="s">
        <v>2</v>
      </c>
      <c r="R12" s="16" t="s">
        <v>3</v>
      </c>
      <c r="S12" s="16" t="s">
        <v>4</v>
      </c>
      <c r="T12" s="46" t="s">
        <v>22</v>
      </c>
      <c r="U12" s="16" t="s">
        <v>5</v>
      </c>
      <c r="V12" s="33" t="s">
        <v>24</v>
      </c>
      <c r="W12" s="33" t="s">
        <v>50</v>
      </c>
      <c r="X12" s="16" t="s">
        <v>2</v>
      </c>
      <c r="Y12" s="16" t="s">
        <v>6</v>
      </c>
    </row>
    <row r="13" spans="1:25" ht="36" customHeight="1" x14ac:dyDescent="0.2">
      <c r="A13" s="35" t="s">
        <v>18</v>
      </c>
      <c r="B13" s="27">
        <v>1</v>
      </c>
      <c r="C13" s="28">
        <v>1</v>
      </c>
      <c r="D13" s="27">
        <f>I13*H13</f>
        <v>0</v>
      </c>
      <c r="E13" s="27">
        <f>IF(D13&gt;=10,B13,L13)</f>
        <v>0</v>
      </c>
      <c r="F13" s="51" t="s">
        <v>35</v>
      </c>
      <c r="G13" s="43">
        <v>1</v>
      </c>
      <c r="H13" s="19">
        <v>1</v>
      </c>
      <c r="I13" s="20"/>
      <c r="J13" s="49"/>
      <c r="K13" s="18">
        <f>I13</f>
        <v>0</v>
      </c>
      <c r="L13" s="27">
        <f t="shared" ref="L13:L22" si="0">IF(K13&gt;=10,G13,0)</f>
        <v>0</v>
      </c>
      <c r="M13" s="4"/>
      <c r="N13" s="35" t="s">
        <v>18</v>
      </c>
      <c r="O13" s="27">
        <v>1</v>
      </c>
      <c r="P13" s="28">
        <v>1</v>
      </c>
      <c r="Q13" s="27">
        <f>(X13*U13)/P13</f>
        <v>0</v>
      </c>
      <c r="R13" s="27">
        <f>IF(Q13&gt;=10,O13,Y13)</f>
        <v>0</v>
      </c>
      <c r="S13" s="30" t="s">
        <v>44</v>
      </c>
      <c r="T13" s="43">
        <v>1</v>
      </c>
      <c r="U13" s="28">
        <v>1</v>
      </c>
      <c r="V13" s="29"/>
      <c r="W13" s="50"/>
      <c r="X13" s="27">
        <f>V13</f>
        <v>0</v>
      </c>
      <c r="Y13" s="27">
        <f t="shared" ref="Y13:Y20" si="1">IF(X13&gt;9.99,T13,0)</f>
        <v>0</v>
      </c>
    </row>
    <row r="14" spans="1:25" ht="24" customHeight="1" x14ac:dyDescent="0.2">
      <c r="A14" s="57" t="s">
        <v>16</v>
      </c>
      <c r="B14" s="59">
        <v>18</v>
      </c>
      <c r="C14" s="61">
        <v>9</v>
      </c>
      <c r="D14" s="59">
        <f>((K14*H14)+(K15*H15)+(K16*H16))/C14</f>
        <v>0</v>
      </c>
      <c r="E14" s="59">
        <f>IF(D14&gt;=10,B14,L14+L15+L16)</f>
        <v>0</v>
      </c>
      <c r="F14" s="51" t="s">
        <v>36</v>
      </c>
      <c r="G14" s="43">
        <v>6</v>
      </c>
      <c r="H14" s="19">
        <v>3</v>
      </c>
      <c r="I14" s="20"/>
      <c r="J14" s="20"/>
      <c r="K14" s="18">
        <f>I14*0.6+J14*0.4</f>
        <v>0</v>
      </c>
      <c r="L14" s="27">
        <f t="shared" si="0"/>
        <v>0</v>
      </c>
      <c r="M14" s="4"/>
      <c r="N14" s="57" t="s">
        <v>16</v>
      </c>
      <c r="O14" s="59">
        <v>18</v>
      </c>
      <c r="P14" s="61">
        <v>9</v>
      </c>
      <c r="Q14" s="59">
        <f>((X14*U14)+(X15*U15)+(X16*U16))/P14</f>
        <v>0</v>
      </c>
      <c r="R14" s="59">
        <f>IF(Q14&gt;=10,O14,Y14+Y15+Y16)</f>
        <v>0</v>
      </c>
      <c r="S14" s="25" t="s">
        <v>46</v>
      </c>
      <c r="T14" s="43">
        <v>6</v>
      </c>
      <c r="U14" s="3">
        <v>3</v>
      </c>
      <c r="V14" s="20"/>
      <c r="W14" s="20"/>
      <c r="X14" s="15">
        <f>V14*0.6+W14*0.4</f>
        <v>0</v>
      </c>
      <c r="Y14" s="27">
        <f t="shared" si="1"/>
        <v>0</v>
      </c>
    </row>
    <row r="15" spans="1:25" ht="24" customHeight="1" x14ac:dyDescent="0.2">
      <c r="A15" s="57"/>
      <c r="B15" s="59"/>
      <c r="C15" s="61"/>
      <c r="D15" s="59"/>
      <c r="E15" s="61"/>
      <c r="F15" s="51" t="s">
        <v>37</v>
      </c>
      <c r="G15" s="43">
        <v>6</v>
      </c>
      <c r="H15" s="19">
        <v>3</v>
      </c>
      <c r="I15" s="20"/>
      <c r="J15" s="20"/>
      <c r="K15" s="27">
        <f t="shared" ref="K15:K16" si="2">I15*0.6+J15*0.4</f>
        <v>0</v>
      </c>
      <c r="L15" s="27">
        <f t="shared" si="0"/>
        <v>0</v>
      </c>
      <c r="M15" s="4"/>
      <c r="N15" s="57"/>
      <c r="O15" s="59"/>
      <c r="P15" s="61"/>
      <c r="Q15" s="59"/>
      <c r="R15" s="61"/>
      <c r="S15" s="25" t="s">
        <v>45</v>
      </c>
      <c r="T15" s="43">
        <v>6</v>
      </c>
      <c r="U15" s="3">
        <v>3</v>
      </c>
      <c r="V15" s="20"/>
      <c r="W15" s="20"/>
      <c r="X15" s="31">
        <f t="shared" ref="X15:X16" si="3">V15*0.6+W15*0.4</f>
        <v>0</v>
      </c>
      <c r="Y15" s="27">
        <f t="shared" si="1"/>
        <v>0</v>
      </c>
    </row>
    <row r="16" spans="1:25" ht="24" customHeight="1" x14ac:dyDescent="0.2">
      <c r="A16" s="57"/>
      <c r="B16" s="59"/>
      <c r="C16" s="61"/>
      <c r="D16" s="59"/>
      <c r="E16" s="61"/>
      <c r="F16" s="51" t="s">
        <v>29</v>
      </c>
      <c r="G16" s="43">
        <v>6</v>
      </c>
      <c r="H16" s="19">
        <v>3</v>
      </c>
      <c r="I16" s="20"/>
      <c r="J16" s="20"/>
      <c r="K16" s="27">
        <f t="shared" si="2"/>
        <v>0</v>
      </c>
      <c r="L16" s="27">
        <f t="shared" si="0"/>
        <v>0</v>
      </c>
      <c r="M16" s="4"/>
      <c r="N16" s="57"/>
      <c r="O16" s="59"/>
      <c r="P16" s="61"/>
      <c r="Q16" s="59"/>
      <c r="R16" s="61"/>
      <c r="S16" s="25" t="s">
        <v>47</v>
      </c>
      <c r="T16" s="43">
        <v>6</v>
      </c>
      <c r="U16" s="3">
        <v>3</v>
      </c>
      <c r="V16" s="20"/>
      <c r="W16" s="20"/>
      <c r="X16" s="31">
        <f t="shared" si="3"/>
        <v>0</v>
      </c>
      <c r="Y16" s="27">
        <f t="shared" si="1"/>
        <v>0</v>
      </c>
    </row>
    <row r="17" spans="1:25" ht="24" customHeight="1" x14ac:dyDescent="0.2">
      <c r="A17" s="57" t="s">
        <v>17</v>
      </c>
      <c r="B17" s="59">
        <v>9</v>
      </c>
      <c r="C17" s="61">
        <v>5</v>
      </c>
      <c r="D17" s="59">
        <f>((K17*H17)+(K18*H18)+(K19*H19)+(K20*H20))/C17</f>
        <v>0</v>
      </c>
      <c r="E17" s="59">
        <f>IF(D17&gt;=10,B17,L17+L18+L19+L20)</f>
        <v>0</v>
      </c>
      <c r="F17" s="51" t="s">
        <v>30</v>
      </c>
      <c r="G17" s="43">
        <v>2</v>
      </c>
      <c r="H17" s="19">
        <v>1</v>
      </c>
      <c r="I17" s="49"/>
      <c r="J17" s="48"/>
      <c r="K17" s="27">
        <f>J17</f>
        <v>0</v>
      </c>
      <c r="L17" s="27">
        <f t="shared" si="0"/>
        <v>0</v>
      </c>
      <c r="M17" s="4"/>
      <c r="N17" s="57" t="s">
        <v>17</v>
      </c>
      <c r="O17" s="59">
        <v>9</v>
      </c>
      <c r="P17" s="61">
        <v>5</v>
      </c>
      <c r="Q17" s="59">
        <f>((X17*U17)+(X18*U18)+(X19*U19)+(X20*U20))/P17</f>
        <v>0</v>
      </c>
      <c r="R17" s="59">
        <f>IF(Q17&gt;=10,O17,Y17+Y18+Y19+Y20)</f>
        <v>0</v>
      </c>
      <c r="S17" s="25" t="s">
        <v>48</v>
      </c>
      <c r="T17" s="43">
        <v>2</v>
      </c>
      <c r="U17" s="3">
        <v>1</v>
      </c>
      <c r="V17" s="49"/>
      <c r="W17" s="20"/>
      <c r="X17" s="15">
        <f>W17</f>
        <v>0</v>
      </c>
      <c r="Y17" s="27">
        <f t="shared" si="1"/>
        <v>0</v>
      </c>
    </row>
    <row r="18" spans="1:25" ht="24" customHeight="1" x14ac:dyDescent="0.2">
      <c r="A18" s="57"/>
      <c r="B18" s="59"/>
      <c r="C18" s="61"/>
      <c r="D18" s="59"/>
      <c r="E18" s="61"/>
      <c r="F18" s="51" t="s">
        <v>31</v>
      </c>
      <c r="G18" s="43">
        <v>2</v>
      </c>
      <c r="H18" s="19">
        <v>1</v>
      </c>
      <c r="I18" s="49"/>
      <c r="J18" s="20"/>
      <c r="K18" s="27">
        <f>J18</f>
        <v>0</v>
      </c>
      <c r="L18" s="27">
        <f t="shared" si="0"/>
        <v>0</v>
      </c>
      <c r="M18" s="4"/>
      <c r="N18" s="57"/>
      <c r="O18" s="59"/>
      <c r="P18" s="61"/>
      <c r="Q18" s="59"/>
      <c r="R18" s="61"/>
      <c r="S18" s="25" t="s">
        <v>28</v>
      </c>
      <c r="T18" s="43">
        <v>2</v>
      </c>
      <c r="U18" s="3">
        <v>1</v>
      </c>
      <c r="V18" s="49"/>
      <c r="W18" s="20"/>
      <c r="X18" s="15">
        <f>W18</f>
        <v>0</v>
      </c>
      <c r="Y18" s="27">
        <f t="shared" si="1"/>
        <v>0</v>
      </c>
    </row>
    <row r="19" spans="1:25" ht="24" customHeight="1" x14ac:dyDescent="0.2">
      <c r="A19" s="57"/>
      <c r="B19" s="59"/>
      <c r="C19" s="61"/>
      <c r="D19" s="59"/>
      <c r="E19" s="61"/>
      <c r="F19" s="51" t="s">
        <v>38</v>
      </c>
      <c r="G19" s="43">
        <v>4</v>
      </c>
      <c r="H19" s="19">
        <v>2</v>
      </c>
      <c r="I19" s="20"/>
      <c r="J19" s="20"/>
      <c r="K19" s="27">
        <f>I19*0.6+J19*0.4</f>
        <v>0</v>
      </c>
      <c r="L19" s="27">
        <f t="shared" si="0"/>
        <v>0</v>
      </c>
      <c r="M19" s="4"/>
      <c r="N19" s="57"/>
      <c r="O19" s="59"/>
      <c r="P19" s="61"/>
      <c r="Q19" s="59"/>
      <c r="R19" s="61"/>
      <c r="S19" s="25" t="s">
        <v>27</v>
      </c>
      <c r="T19" s="43">
        <v>4</v>
      </c>
      <c r="U19" s="3">
        <v>2</v>
      </c>
      <c r="V19" s="20"/>
      <c r="W19" s="20"/>
      <c r="X19" s="15">
        <f>V19*0.6+W19*0.4</f>
        <v>0</v>
      </c>
      <c r="Y19" s="27">
        <f t="shared" si="1"/>
        <v>0</v>
      </c>
    </row>
    <row r="20" spans="1:25" ht="20.25" customHeight="1" x14ac:dyDescent="0.2">
      <c r="A20" s="73"/>
      <c r="B20" s="55"/>
      <c r="C20" s="62"/>
      <c r="D20" s="55"/>
      <c r="E20" s="62"/>
      <c r="F20" s="52" t="s">
        <v>39</v>
      </c>
      <c r="G20" s="44">
        <v>1</v>
      </c>
      <c r="H20" s="36">
        <v>1</v>
      </c>
      <c r="I20" s="29"/>
      <c r="J20" s="50"/>
      <c r="K20" s="37">
        <f>I20</f>
        <v>0</v>
      </c>
      <c r="L20" s="27">
        <f t="shared" si="0"/>
        <v>0</v>
      </c>
      <c r="M20" s="4"/>
      <c r="N20" s="73"/>
      <c r="O20" s="55"/>
      <c r="P20" s="62"/>
      <c r="Q20" s="55"/>
      <c r="R20" s="62"/>
      <c r="S20" s="38" t="s">
        <v>49</v>
      </c>
      <c r="T20" s="44">
        <v>1</v>
      </c>
      <c r="U20" s="36">
        <v>1</v>
      </c>
      <c r="V20" s="29"/>
      <c r="W20" s="50"/>
      <c r="X20" s="37">
        <f>V20</f>
        <v>0</v>
      </c>
      <c r="Y20" s="37">
        <f t="shared" si="1"/>
        <v>0</v>
      </c>
    </row>
    <row r="21" spans="1:25" ht="26.25" customHeight="1" x14ac:dyDescent="0.2">
      <c r="A21" s="57" t="s">
        <v>34</v>
      </c>
      <c r="B21" s="59">
        <v>2</v>
      </c>
      <c r="C21" s="61">
        <v>2</v>
      </c>
      <c r="D21" s="59">
        <f>((K21*H21)+(K22*H22))/C21</f>
        <v>0</v>
      </c>
      <c r="E21" s="59">
        <f>IF(D21&gt;=10,B21,L21+L22)</f>
        <v>0</v>
      </c>
      <c r="F21" s="51" t="s">
        <v>40</v>
      </c>
      <c r="G21" s="43">
        <v>1</v>
      </c>
      <c r="H21" s="28">
        <v>1</v>
      </c>
      <c r="I21" s="20"/>
      <c r="J21" s="49"/>
      <c r="K21" s="27">
        <f>I21</f>
        <v>0</v>
      </c>
      <c r="L21" s="27">
        <f t="shared" si="0"/>
        <v>0</v>
      </c>
      <c r="M21" s="4"/>
      <c r="N21" s="73" t="s">
        <v>34</v>
      </c>
      <c r="O21" s="55">
        <v>2</v>
      </c>
      <c r="P21" s="62">
        <v>2</v>
      </c>
      <c r="Q21" s="55">
        <f>((X21*U21)+(X22*U22))/P21</f>
        <v>0</v>
      </c>
      <c r="R21" s="55">
        <f>IF(Q21&gt;=10,O21,Y21+Y22)</f>
        <v>0</v>
      </c>
      <c r="S21" s="25" t="s">
        <v>41</v>
      </c>
      <c r="T21" s="43">
        <v>1</v>
      </c>
      <c r="U21" s="28">
        <v>1</v>
      </c>
      <c r="V21" s="20"/>
      <c r="W21" s="49"/>
      <c r="X21" s="37">
        <f t="shared" ref="X21:X22" si="4">V21</f>
        <v>0</v>
      </c>
      <c r="Y21" s="37">
        <f t="shared" ref="Y21:Y22" si="5">IF(X21&gt;9.99,T21,0)</f>
        <v>0</v>
      </c>
    </row>
    <row r="22" spans="1:25" ht="24.75" customHeight="1" x14ac:dyDescent="0.2">
      <c r="A22" s="58"/>
      <c r="B22" s="60"/>
      <c r="C22" s="60"/>
      <c r="D22" s="60"/>
      <c r="E22" s="60"/>
      <c r="F22" s="51" t="s">
        <v>42</v>
      </c>
      <c r="G22" s="43">
        <v>1</v>
      </c>
      <c r="H22" s="28">
        <v>1</v>
      </c>
      <c r="I22" s="20"/>
      <c r="J22" s="49"/>
      <c r="K22" s="27">
        <f>I22</f>
        <v>0</v>
      </c>
      <c r="L22" s="27">
        <f t="shared" si="0"/>
        <v>0</v>
      </c>
      <c r="M22" s="4"/>
      <c r="N22" s="74"/>
      <c r="O22" s="56"/>
      <c r="P22" s="56"/>
      <c r="Q22" s="56"/>
      <c r="R22" s="56"/>
      <c r="S22" s="25" t="s">
        <v>43</v>
      </c>
      <c r="T22" s="43">
        <v>1</v>
      </c>
      <c r="U22" s="28">
        <v>1</v>
      </c>
      <c r="V22" s="20"/>
      <c r="W22" s="49"/>
      <c r="X22" s="31">
        <f t="shared" si="4"/>
        <v>0</v>
      </c>
      <c r="Y22" s="27">
        <f t="shared" si="5"/>
        <v>0</v>
      </c>
    </row>
    <row r="23" spans="1:25" x14ac:dyDescent="0.2">
      <c r="E23" s="5">
        <f>E13+E14+E17+E21</f>
        <v>0</v>
      </c>
      <c r="L23" s="5"/>
      <c r="M23" s="5"/>
      <c r="R23" s="5">
        <f>R13+R14+R17+R21</f>
        <v>0</v>
      </c>
      <c r="Y23" s="5"/>
    </row>
    <row r="24" spans="1:25" ht="15.75" x14ac:dyDescent="0.25">
      <c r="A24" s="9" t="s">
        <v>7</v>
      </c>
      <c r="D24" s="10">
        <f>((D13*C13)+(D14*C14)+(D17*C17)+(D21*C21))/C26</f>
        <v>0</v>
      </c>
      <c r="F24" s="5">
        <f>(Q24+D24)/2</f>
        <v>0</v>
      </c>
      <c r="G24" s="2"/>
      <c r="L24" s="9" t="s">
        <v>33</v>
      </c>
      <c r="Q24" s="10">
        <f>((Q13*P13)+(Q14*P14)+(Q17*P17)+(Q21*P21))/P26</f>
        <v>0</v>
      </c>
      <c r="R24" s="5">
        <f>(Q24+D24)/2</f>
        <v>0</v>
      </c>
      <c r="T24" s="53"/>
    </row>
    <row r="25" spans="1:25" ht="15.75" x14ac:dyDescent="0.25">
      <c r="A25" s="17" t="s">
        <v>8</v>
      </c>
      <c r="D25" s="10">
        <f>IF(OR(D24&gt;=10,F24&gt;=10),30,E23)</f>
        <v>0</v>
      </c>
      <c r="G25" s="2"/>
      <c r="L25" s="9" t="s">
        <v>32</v>
      </c>
      <c r="Q25" s="10">
        <f>IF(Q24&gt;=10,30,R23)</f>
        <v>0</v>
      </c>
      <c r="T25" s="53"/>
    </row>
    <row r="26" spans="1:25" ht="15.75" x14ac:dyDescent="0.25">
      <c r="C26" s="6">
        <f>SUM(C13:C22)</f>
        <v>17</v>
      </c>
      <c r="G26" s="2"/>
      <c r="O26" s="6"/>
      <c r="P26" s="6">
        <f>SUM(P13:P21)</f>
        <v>17</v>
      </c>
      <c r="Q26" s="6"/>
      <c r="S26" s="65" t="s">
        <v>9</v>
      </c>
      <c r="T26" s="66"/>
      <c r="U26" s="66"/>
      <c r="V26" s="54">
        <f>IF(R24&gt;=10,60,D25+Q25)</f>
        <v>0</v>
      </c>
      <c r="W26" s="10"/>
    </row>
    <row r="27" spans="1:25" ht="15.75" x14ac:dyDescent="0.25">
      <c r="G27" s="2"/>
      <c r="O27" s="6"/>
      <c r="P27" s="6"/>
      <c r="Q27" s="5">
        <f>(Q25+D25)</f>
        <v>0</v>
      </c>
      <c r="S27" s="65" t="s">
        <v>10</v>
      </c>
      <c r="T27" s="76"/>
      <c r="U27" s="76"/>
      <c r="V27" s="11" t="str">
        <f>IF(AND(Q25&gt;=10,D25&gt;=10,Q27&gt;=30,V26&lt;60),"Admis/Dettes", IF(V26=60,"Admis","Ajourné"))</f>
        <v>Ajourné</v>
      </c>
      <c r="W27" s="11"/>
    </row>
  </sheetData>
  <sheetProtection password="E814" sheet="1" objects="1" scenarios="1" selectLockedCells="1"/>
  <mergeCells count="38">
    <mergeCell ref="G6:R6"/>
    <mergeCell ref="S27:U27"/>
    <mergeCell ref="A1:U1"/>
    <mergeCell ref="A14:A16"/>
    <mergeCell ref="A17:A20"/>
    <mergeCell ref="B14:B16"/>
    <mergeCell ref="B17:B20"/>
    <mergeCell ref="C14:C16"/>
    <mergeCell ref="C17:C20"/>
    <mergeCell ref="D14:D16"/>
    <mergeCell ref="D17:D20"/>
    <mergeCell ref="E14:E16"/>
    <mergeCell ref="E17:E20"/>
    <mergeCell ref="Q14:Q16"/>
    <mergeCell ref="R14:R16"/>
    <mergeCell ref="Q17:Q20"/>
    <mergeCell ref="R17:R20"/>
    <mergeCell ref="R21:R22"/>
    <mergeCell ref="D9:E9"/>
    <mergeCell ref="S26:U26"/>
    <mergeCell ref="B2:E2"/>
    <mergeCell ref="F2:S2"/>
    <mergeCell ref="G4:S4"/>
    <mergeCell ref="N17:N20"/>
    <mergeCell ref="O17:O20"/>
    <mergeCell ref="P17:P20"/>
    <mergeCell ref="N14:N16"/>
    <mergeCell ref="O14:O16"/>
    <mergeCell ref="P14:P16"/>
    <mergeCell ref="N21:N22"/>
    <mergeCell ref="O21:O22"/>
    <mergeCell ref="P21:P22"/>
    <mergeCell ref="Q21:Q22"/>
    <mergeCell ref="A21:A22"/>
    <mergeCell ref="B21:B22"/>
    <mergeCell ref="C21:C22"/>
    <mergeCell ref="D21:D22"/>
    <mergeCell ref="E21:E22"/>
  </mergeCells>
  <pageMargins left="0" right="0.19685039370078741" top="0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QURTUBA</dc:creator>
  <cp:lastModifiedBy>QURTUBA</cp:lastModifiedBy>
  <cp:lastPrinted>2015-04-15T14:32:41Z</cp:lastPrinted>
  <dcterms:created xsi:type="dcterms:W3CDTF">2015-03-11T07:18:52Z</dcterms:created>
  <dcterms:modified xsi:type="dcterms:W3CDTF">2015-05-26T10:07:07Z</dcterms:modified>
</cp:coreProperties>
</file>